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ustomProperty4.bin" ContentType="application/vnd.openxmlformats-officedocument.spreadsheetml.customProperty"/>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ustomProperty5.bin" ContentType="application/vnd.openxmlformats-officedocument.spreadsheetml.customProperty"/>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drawings/drawing4.xml" ContentType="application/vnd.openxmlformats-officedocument.drawing+xml"/>
  <Override PartName="/xl/activeX/activeX4.xml" ContentType="application/vnd.ms-office.activeX+xml"/>
  <Override PartName="/xl/activeX/activeX4.bin" ContentType="application/vnd.ms-office.activeX"/>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drawings/drawing5.xml" ContentType="application/vnd.openxmlformats-officedocument.drawing+xml"/>
  <Override PartName="/xl/activeX/activeX5.xml" ContentType="application/vnd.ms-office.activeX+xml"/>
  <Override PartName="/xl/activeX/activeX5.bin" ContentType="application/vnd.ms-office.activeX"/>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drawings/drawing6.xml" ContentType="application/vnd.openxmlformats-officedocument.drawing+xml"/>
  <Override PartName="/xl/activeX/activeX6.xml" ContentType="application/vnd.ms-office.activeX+xml"/>
  <Override PartName="/xl/activeX/activeX6.bin" ContentType="application/vnd.ms-office.activeX"/>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drawings/drawing7.xml" ContentType="application/vnd.openxmlformats-officedocument.drawing+xml"/>
  <Override PartName="/xl/activeX/activeX7.xml" ContentType="application/vnd.ms-office.activeX+xml"/>
  <Override PartName="/xl/activeX/activeX7.bin" ContentType="application/vnd.ms-office.activeX"/>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drawings/drawing8.xml" ContentType="application/vnd.openxmlformats-officedocument.drawing+xml"/>
  <Override PartName="/xl/activeX/activeX8.xml" ContentType="application/vnd.ms-office.activeX+xml"/>
  <Override PartName="/xl/activeX/activeX8.bin" ContentType="application/vnd.ms-office.activeX"/>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drawings/drawing9.xml" ContentType="application/vnd.openxmlformats-officedocument.drawing+xml"/>
  <Override PartName="/xl/activeX/activeX9.xml" ContentType="application/vnd.ms-office.activeX+xml"/>
  <Override PartName="/xl/activeX/activeX9.bin" ContentType="application/vnd.ms-office.activeX"/>
  <Override PartName="/xl/customProperty28.bin" ContentType="application/vnd.openxmlformats-officedocument.spreadsheetml.customProperty"/>
  <Override PartName="/xl/customProperty29.bin" ContentType="application/vnd.openxmlformats-officedocument.spreadsheetml.customProperty"/>
  <Override PartName="/xl/drawings/drawing10.xml" ContentType="application/vnd.openxmlformats-officedocument.drawing+xml"/>
  <Override PartName="/xl/activeX/activeX10.xml" ContentType="application/vnd.ms-office.activeX+xml"/>
  <Override PartName="/xl/activeX/activeX10.bin" ContentType="application/vnd.ms-office.activeX"/>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drawings/drawing11.xml" ContentType="application/vnd.openxmlformats-officedocument.drawing+xml"/>
  <Override PartName="/xl/activeX/activeX11.xml" ContentType="application/vnd.ms-office.activeX+xml"/>
  <Override PartName="/xl/activeX/activeX11.bin" ContentType="application/vnd.ms-office.activeX"/>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drawings/drawing12.xml" ContentType="application/vnd.openxmlformats-officedocument.drawing+xml"/>
  <Override PartName="/xl/activeX/activeX12.xml" ContentType="application/vnd.ms-office.activeX+xml"/>
  <Override PartName="/xl/activeX/activeX12.bin" ContentType="application/vnd.ms-office.activeX"/>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drawings/drawing13.xml" ContentType="application/vnd.openxmlformats-officedocument.drawing+xml"/>
  <Override PartName="/xl/activeX/activeX13.xml" ContentType="application/vnd.ms-office.activeX+xml"/>
  <Override PartName="/xl/activeX/activeX13.bin" ContentType="application/vnd.ms-office.activeX"/>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drawings/drawing14.xml" ContentType="application/vnd.openxmlformats-officedocument.drawing+xml"/>
  <Override PartName="/xl/activeX/activeX14.xml" ContentType="application/vnd.ms-office.activeX+xml"/>
  <Override PartName="/xl/activeX/activeX14.bin" ContentType="application/vnd.ms-office.activeX"/>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drawings/drawing15.xml" ContentType="application/vnd.openxmlformats-officedocument.drawing+xml"/>
  <Override PartName="/xl/activeX/activeX15.xml" ContentType="application/vnd.ms-office.activeX+xml"/>
  <Override PartName="/xl/activeX/activeX15.bin" ContentType="application/vnd.ms-office.activeX"/>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drawings/drawing16.xml" ContentType="application/vnd.openxmlformats-officedocument.drawing+xml"/>
  <Override PartName="/xl/activeX/activeX16.xml" ContentType="application/vnd.ms-office.activeX+xml"/>
  <Override PartName="/xl/activeX/activeX16.bin" ContentType="application/vnd.ms-office.activeX"/>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drawings/drawing17.xml" ContentType="application/vnd.openxmlformats-officedocument.drawing+xml"/>
  <Override PartName="/xl/activeX/activeX17.xml" ContentType="application/vnd.ms-office.activeX+xml"/>
  <Override PartName="/xl/activeX/activeX17.bin" ContentType="application/vnd.ms-office.activeX"/>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drawings/drawing18.xml" ContentType="application/vnd.openxmlformats-officedocument.drawing+xml"/>
  <Override PartName="/xl/activeX/activeX18.xml" ContentType="application/vnd.ms-office.activeX+xml"/>
  <Override PartName="/xl/activeX/activeX18.bin" ContentType="application/vnd.ms-office.activeX"/>
  <Override PartName="/xl/customProperty54.bin" ContentType="application/vnd.openxmlformats-officedocument.spreadsheetml.customProperty"/>
  <Override PartName="/xl/drawings/drawing19.xml" ContentType="application/vnd.openxmlformats-officedocument.drawing+xml"/>
  <Override PartName="/xl/activeX/activeX19.xml" ContentType="application/vnd.ms-office.activeX+xml"/>
  <Override PartName="/xl/activeX/activeX19.bin" ContentType="application/vnd.ms-office.activeX"/>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drawings/drawing20.xml" ContentType="application/vnd.openxmlformats-officedocument.drawing+xml"/>
  <Override PartName="/xl/activeX/activeX20.xml" ContentType="application/vnd.ms-office.activeX+xml"/>
  <Override PartName="/xl/activeX/activeX20.bin" ContentType="application/vnd.ms-office.activeX"/>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drawings/drawing21.xml" ContentType="application/vnd.openxmlformats-officedocument.drawing+xml"/>
  <Override PartName="/xl/activeX/activeX21.xml" ContentType="application/vnd.ms-office.activeX+xml"/>
  <Override PartName="/xl/activeX/activeX21.bin" ContentType="application/vnd.ms-office.activeX"/>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drawings/drawing22.xml" ContentType="application/vnd.openxmlformats-officedocument.drawing+xml"/>
  <Override PartName="/xl/activeX/activeX22.xml" ContentType="application/vnd.ms-office.activeX+xml"/>
  <Override PartName="/xl/activeX/activeX22.bin" ContentType="application/vnd.ms-office.activeX"/>
  <Override PartName="/xl/customProperty64.bin" ContentType="application/vnd.openxmlformats-officedocument.spreadsheetml.customProperty"/>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bello365.sharepoint.com/sites/MTRLPQDC304/Inv_Relation/04. Quarters/2026/Q1/Supplemental/"/>
    </mc:Choice>
  </mc:AlternateContent>
  <xr:revisionPtr revIDLastSave="0" documentId="8_{D5E4757F-2E63-4699-9F45-08D21FC889AF}" xr6:coauthVersionLast="47" xr6:coauthVersionMax="47" xr10:uidLastSave="{00000000-0000-0000-0000-000000000000}"/>
  <bookViews>
    <workbookView xWindow="28680" yWindow="-120" windowWidth="29040" windowHeight="15720" tabRatio="849" firstSheet="1" activeTab="1" xr2:uid="{00000000-000D-0000-FFFF-FFFF00000000}"/>
  </bookViews>
  <sheets>
    <sheet name="Conso Validation" sheetId="48" state="hidden" r:id="rId1"/>
    <sheet name="Cover Page" sheetId="73" r:id="rId2"/>
    <sheet name="BCE Inc. IS Summary p2" sheetId="69" r:id="rId3"/>
    <sheet name="DS_INTERNAL_SNIP_STORAGE" sheetId="65" state="veryHidden" r:id="rId4"/>
    <sheet name="DS_INTERNAL_SETTINGS_STORAGE" sheetId="66" state="veryHidden" r:id="rId5"/>
    <sheet name="DS_INTERNAL_DOCGROUP_STORAGE" sheetId="67" state="veryHidden" r:id="rId6"/>
    <sheet name="DS_INTERNAL_DOCUMENT_STORAGE" sheetId="68" state="veryHidden" r:id="rId7"/>
    <sheet name="BCE Inc. IS HIST p3" sheetId="38" r:id="rId8"/>
    <sheet name="BCE Inc Seg Info Summary p4" sheetId="56" r:id="rId9"/>
    <sheet name="BCE Inc. Seg Info HIS p5" sheetId="54" r:id="rId10"/>
    <sheet name="BCE Inc. Seg Info HIST p5" sheetId="53" state="hidden" r:id="rId11"/>
    <sheet name="CTS HIST p6FMO-delete" sheetId="57" state="hidden" r:id="rId12"/>
    <sheet name="CTS CAN &amp; US Summary p6" sheetId="61" r:id="rId13"/>
    <sheet name="CTS CAN &amp; US HIST Info p7" sheetId="62" r:id="rId14"/>
    <sheet name="BELL CTS Summary p8" sheetId="58" r:id="rId15"/>
    <sheet name="BELL CTS HIST Info p9" sheetId="55" r:id="rId16"/>
    <sheet name="CTS Metrics Summary p10" sheetId="59" r:id="rId17"/>
    <sheet name="BCE Inc. Seg Info Summary p4" sheetId="21" state="hidden" r:id="rId18"/>
    <sheet name="Bell Wireless Summary p6" sheetId="52" state="hidden" r:id="rId19"/>
    <sheet name="Bell Wireless HIST p7" sheetId="51" state="hidden" r:id="rId20"/>
    <sheet name="Bell Wireline Summary p8" sheetId="34" state="hidden" r:id="rId21"/>
    <sheet name="Bell Wireline HIST p9" sheetId="31" state="hidden" r:id="rId22"/>
    <sheet name="CTS Metrics HIST Info p11" sheetId="72" r:id="rId23"/>
    <sheet name="Net Debt &amp; Bell other info p12" sheetId="47" r:id="rId24"/>
    <sheet name="BCE Inc. CF Summary p13" sheetId="46" r:id="rId25"/>
    <sheet name="BCE Inc. CF HIST p14" sheetId="37" r:id="rId26"/>
    <sheet name="Notes annexes p15" sheetId="74" r:id="rId27"/>
    <sheet name="Notes annexes p16" sheetId="75" r:id="rId28"/>
    <sheet name="Notes annexes p17" sheetId="76" r:id="rId29"/>
    <sheet name="Notes annexes p18" sheetId="77" r:id="rId30"/>
    <sheet name="Notes annexes p19" sheetId="78" r:id="rId31"/>
    <sheet name="Notes annexes p20" sheetId="79" r:id="rId32"/>
  </sheets>
  <definedNames>
    <definedName name="__FPMExcelClient_CellBasedFunctionStatus" localSheetId="8" hidden="1">"2_2_2_2_2_2"</definedName>
    <definedName name="__FPMExcelClient_CellBasedFunctionStatus" localSheetId="25" hidden="1">"1_1_2_2_2_2"</definedName>
    <definedName name="__FPMExcelClient_CellBasedFunctionStatus" localSheetId="24" hidden="1">"2_2_2_2_2_2"</definedName>
    <definedName name="__FPMExcelClient_CellBasedFunctionStatus" localSheetId="7" hidden="1">"1_1_2_2_2_2"</definedName>
    <definedName name="__FPMExcelClient_CellBasedFunctionStatus" localSheetId="2" hidden="1">"2_2_2_2_2_2"</definedName>
    <definedName name="__FPMExcelClient_CellBasedFunctionStatus" localSheetId="9" hidden="1">"1_1_2_2_2_2"</definedName>
    <definedName name="__FPMExcelClient_CellBasedFunctionStatus" localSheetId="10" hidden="1">"1_1_2_2_2_2"</definedName>
    <definedName name="__FPMExcelClient_CellBasedFunctionStatus" localSheetId="17" hidden="1">"2_2_2_2_2_2"</definedName>
    <definedName name="__FPMExcelClient_CellBasedFunctionStatus" localSheetId="15" hidden="1">"1_1_2_2_2_2"</definedName>
    <definedName name="__FPMExcelClient_CellBasedFunctionStatus" localSheetId="14" hidden="1">"1_1_2_2_2_2"</definedName>
    <definedName name="__FPMExcelClient_CellBasedFunctionStatus" localSheetId="19" hidden="1">"1_1_2_2_2_2"</definedName>
    <definedName name="__FPMExcelClient_CellBasedFunctionStatus" localSheetId="18" hidden="1">"2_1_2_2_2_2"</definedName>
    <definedName name="__FPMExcelClient_CellBasedFunctionStatus" localSheetId="21" hidden="1">"1_1_2_2_2_2"</definedName>
    <definedName name="__FPMExcelClient_CellBasedFunctionStatus" localSheetId="20" hidden="1">"2_1_2_2_2_2"</definedName>
    <definedName name="__FPMExcelClient_CellBasedFunctionStatus" localSheetId="0" hidden="1">"1_1_2_2_2_2"</definedName>
    <definedName name="__FPMExcelClient_CellBasedFunctionStatus" localSheetId="1" hidden="1">"1_1_2_2_2_2"</definedName>
    <definedName name="__FPMExcelClient_CellBasedFunctionStatus" localSheetId="13" hidden="1">"1_1_2_2_2_2"</definedName>
    <definedName name="__FPMExcelClient_CellBasedFunctionStatus" localSheetId="12" hidden="1">"1_1_2_2_2_2"</definedName>
    <definedName name="__FPMExcelClient_CellBasedFunctionStatus" localSheetId="11" hidden="1">"2_1_2_2_2_2"</definedName>
    <definedName name="__FPMExcelClient_CellBasedFunctionStatus" localSheetId="22" hidden="1">"1_1_2_2_2_2"</definedName>
    <definedName name="__FPMExcelClient_CellBasedFunctionStatus" localSheetId="16" hidden="1">"1_1_2_2_2_2"</definedName>
    <definedName name="__FPMExcelClient_CellBasedFunctionStatus" localSheetId="23" hidden="1">"2_1_2_2_2_2"</definedName>
    <definedName name="__FPMExcelClient_Connection" localSheetId="25">"_FPM_BPCNW10_[https://sapbpcbw.intranet.bell.ca:8443/sap/bpc/]_[BELL]_[CONSOL]_[false]_[false]\1"</definedName>
    <definedName name="__FPMExcelClient_Connection" localSheetId="9">"_FPM_BPCNW10_[https://sapbpcbw.intranet.bell.ca:8443/sap/bpc/]_[BELL]_[CORPORATE]_[false]_[false]\1"</definedName>
    <definedName name="__FPMExcelClient_Connection" localSheetId="15">"_FPM_BPCNW10_[https://sapbpcbw.intranet.bell.ca:8443/sap/bpc/]_[BELL]_[CORPORATE]_[false]_[false]\1"</definedName>
    <definedName name="__FPMExcelClient_Connection" localSheetId="13">"_FPM_BPCNW10_[https://sapbpcbw.intranet.bell.ca:8443/sap/bpc/]_[BELL]_[CORPORATE]_[false]_[false]\1"</definedName>
    <definedName name="__FPMExcelClient_RefreshTime" localSheetId="8">636511861175476000</definedName>
    <definedName name="__FPMExcelClient_RefreshTime" localSheetId="25">636541348906879000</definedName>
    <definedName name="__FPMExcelClient_RefreshTime" localSheetId="24">636511861492026000</definedName>
    <definedName name="__FPMExcelClient_RefreshTime" localSheetId="7">636541348909679000</definedName>
    <definedName name="__FPMExcelClient_RefreshTime" localSheetId="2">636511917802556000</definedName>
    <definedName name="__FPMExcelClient_RefreshTime" localSheetId="9">636541360998949000</definedName>
    <definedName name="__FPMExcelClient_RefreshTime" localSheetId="10">636541360998949000</definedName>
    <definedName name="__FPMExcelClient_RefreshTime" localSheetId="17">636511861175476000</definedName>
    <definedName name="__FPMExcelClient_RefreshTime" localSheetId="15">636541371120149000</definedName>
    <definedName name="__FPMExcelClient_RefreshTime" localSheetId="14">636541371120149000</definedName>
    <definedName name="__FPMExcelClient_RefreshTime" localSheetId="19">636541361416859000</definedName>
    <definedName name="__FPMExcelClient_RefreshTime" localSheetId="18">636511861235166000</definedName>
    <definedName name="__FPMExcelClient_RefreshTime" localSheetId="21">636541371120149000</definedName>
    <definedName name="__FPMExcelClient_RefreshTime" localSheetId="20">636511861342926000</definedName>
    <definedName name="__FPMExcelClient_RefreshTime" localSheetId="0">636541349134459000</definedName>
    <definedName name="__FPMExcelClient_RefreshTime" localSheetId="1">636541349137179000</definedName>
    <definedName name="__FPMExcelClient_RefreshTime" localSheetId="13">636541371120149000</definedName>
    <definedName name="__FPMExcelClient_RefreshTime" localSheetId="12">636541371120149000</definedName>
    <definedName name="__FPMExcelClient_RefreshTime" localSheetId="11">636511861342926000</definedName>
    <definedName name="__FPMExcelClient_RefreshTime" localSheetId="22">636541371120149000</definedName>
    <definedName name="__FPMExcelClient_RefreshTime" localSheetId="16">636541371120149000</definedName>
    <definedName name="__FPMExcelClient_RefreshTime" localSheetId="23">636511861406716000</definedName>
    <definedName name="EPMWorkbookOptions_1" hidden="1">"hTIAAB+LCAAAAAAABADtW21vokoU/r7J/gfDd+TVt4a6oYitGxQuYHv3Ng0BGZWsgnfA2v77O4goKO1a4zVCaGJK5jznzJlnHg7MANyPt/ms8gqg73juLUZVSawC3JFnO+7kFlsGY5yqYz/a379xTx78bXneb3kRIKhfQX6uf/PmO7fYNAgWNwSxWq2qK6bqwQlBkyRF/N2XtNEUzE3ccf3AdEcA23rZf/bCUK+VCid4rgtGYZ+6JywhBG7w"</definedName>
    <definedName name="EPMWorkbookOptions_2" hidden="1">"6IDV2pgyd8zA3LSi9oE5B1Fv254CMF8sobPuaugDqEAwBijeCFRRQljb6Cp9404RBk8UaTxvnIA/fyVpkqpavl8dTZybZpikby4IazEiXoznO1GS0D9BHmhyeDA2Zz544YgwgV06/GIxc0Zmgrqj04pjpKMkmjejbUcp7PUckbTjrUJ8aHpwbBu4HWcOXH+d58fQXY5+CoNQ2tRbbWMI3syD7QAuAUdkGD5zXY8iw/NgdBtHJIQAvAVd89WD"</definedName>
    <definedName name="EPMWorkbookOptions_3" hidden="1">"ToDyWk9E5Hxg2/N/cCbTGfoFGpghMQH7wQHQhKOps4vzKeaIfLoO9IPEgLLte4G2o/6Y8GNRSdzQdf5dgjWTvCDIw4HOEVnGz2JEM4izFMu26mTCP2tq164ytAFsI2h0kBncX8zMdwV6CwCD9zZVq9fGwBrjtbrN4iw9buHNGgA4aQKata0G27CYsOe0V0ZgyfS389YHcwvVuwxYWuOZAASJ/BMsPW84fKk+K7wqDvQHBh3+UyNJVAYO0B9E"</definedName>
    <definedName name="EPMWorkbookOptions_4" hidden="1">"jdX0voNWUHG9cZ3ZLRaqBts7HT+f1+N8OeJP4z0TIRQ61FmWpEim5CQhEknA6Rb6o0paUlJpoKssSeWdE444pu4kSuf/VuUFXhfvZfXX5co8VbwyH5OY1iov6ENeKqWameYJUu3wOq+pwslKZZhajWXZ45VKF0+pGw73hCpJRmwo1ZqV5glqReT29NPLKnW8TJniyTQiL63SO0E0woVs3iV6Tk7uJfmOl4yNqSRmS4zGK4Js0AxJlprJOI9+"</definedName>
    <definedName name="EPMWorkbookOptions_5" hidden="1">"qgOpJCVBimBoDMk0DaaVd1au5wrYleSnyy0r2OJdBUMC0zLtGoIklwrNTPMEhd6r8lDRLqfRWvE0GlG4d1diDOSBmHeZnpMRdM0t6UjQ0adpOvd74NdTxxRZ0w1JfBQl4/TtkS9Xs3rxqlmSyMM9ktDaG9yXus1M8wTdqoouDFXEsXDB/edG8WSb4BFJNVzO8J1SpZlpnqBSvdcXL7GP1/yCME3QslottoXblsXgbI1q4ta4YeJm3WasFlOj"</definedName>
    <definedName name="EPMWorkbookOptions_6" hidden="1">"6bF9BcIMqUvXUZqk2OpfuX+Ad2ZCdFnP/5OiM3NSgMe852aEyv0987kLCZ13Qq7oMqdc7h6sVbx7MF05XDCgtpzL81xsFGFD6HpO1b7Ia0NVvODOJVXAlzNjFqMl0y8990um8xChiGpP7vTKV0G+BEplkw3iiKy39FOtMRxFO/x6Idl4+MUDp4IxBP5UduUFcON309ONa5wwAyYMg8quZr6CGLnfvMbGn3agkzRY0xijDw1p/MrezBrX8x9N"</definedName>
    <definedName name="EPMWorkbookOptions_7" hidden="1">"6JjWDPQBnOwiHLR//7YLu/mUpP0ft6OsVoUyAAA="</definedName>
    <definedName name="EPMWorkbookOptions_8" hidden="1">"n9d5M/9y+eUqXx6Bco/vhp9xs5Myz2rA/HL5OrvMj86zsqGW3Y+57Xer+u2kqt6SjLZMRdO6/0XY/mqmk/b4rPnJrC6ySZl/kdcXDkLv8984cWC/XAkx/h+fws7pNDIAAA=="</definedName>
    <definedName name="EV__LASTREFTIME__" hidden="1">"(GMT-05:00)10/16/2013 5:02:03 PM"</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localSheetId="8" hidden="1">40884.7826388889</definedName>
    <definedName name="IQ_NAMES_REVISION_DATE_" localSheetId="25" hidden="1">40884.7826388889</definedName>
    <definedName name="IQ_NAMES_REVISION_DATE_" localSheetId="24" hidden="1">40884.7826388889</definedName>
    <definedName name="IQ_NAMES_REVISION_DATE_" localSheetId="7" hidden="1">40884.7826388889</definedName>
    <definedName name="IQ_NAMES_REVISION_DATE_" localSheetId="2" hidden="1">40884.7826388889</definedName>
    <definedName name="IQ_NAMES_REVISION_DATE_" localSheetId="17" hidden="1">40884.7826388889</definedName>
    <definedName name="IQ_NAMES_REVISION_DATE_" localSheetId="15" hidden="1">40884.7826388889</definedName>
    <definedName name="IQ_NAMES_REVISION_DATE_" localSheetId="14" hidden="1">40884.7826388889</definedName>
    <definedName name="IQ_NAMES_REVISION_DATE_" localSheetId="19" hidden="1">40884.7826388889</definedName>
    <definedName name="IQ_NAMES_REVISION_DATE_" localSheetId="18" hidden="1">40884.7826388889</definedName>
    <definedName name="IQ_NAMES_REVISION_DATE_" localSheetId="21" hidden="1">40884.7826388889</definedName>
    <definedName name="IQ_NAMES_REVISION_DATE_" localSheetId="20" hidden="1">40884.7826388889</definedName>
    <definedName name="IQ_NAMES_REVISION_DATE_" localSheetId="13" hidden="1">40884.7826388889</definedName>
    <definedName name="IQ_NAMES_REVISION_DATE_" localSheetId="12" hidden="1">40884.7826388889</definedName>
    <definedName name="IQ_NAMES_REVISION_DATE_" localSheetId="11" hidden="1">40884.7826388889</definedName>
    <definedName name="IQ_NAMES_REVISION_DATE_" localSheetId="22" hidden="1">40884.7826388889</definedName>
    <definedName name="IQ_NAMES_REVISION_DATE_" localSheetId="16" hidden="1">40884.7826388889</definedName>
    <definedName name="IQ_NAMES_REVISION_DATE_" localSheetId="23" hidden="1">40884.7826388889</definedName>
    <definedName name="IQ_NAMES_REVISION_DATE_" hidden="1">40884.7826388889</definedName>
    <definedName name="IQ_NTM" hidden="1">6000</definedName>
    <definedName name="IQ_TODAY" hidden="1">0</definedName>
    <definedName name="IQ_WEEK" hidden="1">50000</definedName>
    <definedName name="IQ_YTD" hidden="1">3000</definedName>
    <definedName name="IQ_YTDMONTH" hidden="1">130000</definedName>
    <definedName name="MEWarning" hidden="1">1</definedName>
    <definedName name="_xlnm.Print_Area" localSheetId="8">'BCE Inc Seg Info Summary p4'!$A$1:$F$49</definedName>
    <definedName name="_xlnm.Print_Area" localSheetId="25">'BCE Inc. CF HIST p14'!$A$1:$I$60</definedName>
    <definedName name="_xlnm.Print_Area" localSheetId="24">'BCE Inc. CF Summary p13'!$A$1:$G$63</definedName>
    <definedName name="_xlnm.Print_Area" localSheetId="7">'BCE Inc. IS HIST p3'!$A$1:$I$52</definedName>
    <definedName name="_xlnm.Print_Area" localSheetId="2">'BCE Inc. IS Summary p2'!$A$1:$G$55</definedName>
    <definedName name="_xlnm.Print_Area" localSheetId="9">'BCE Inc. Seg Info HIS p5'!$A$1:$I$45</definedName>
    <definedName name="_xlnm.Print_Area" localSheetId="10">'BCE Inc. Seg Info HIST p5'!$A$4:$Q$58</definedName>
    <definedName name="_xlnm.Print_Area" localSheetId="17">'BCE Inc. Seg Info Summary p4'!$A$1:$L$43</definedName>
    <definedName name="_xlnm.Print_Area" localSheetId="15">'BELL CTS HIST Info p9'!$A$1:$J$26</definedName>
    <definedName name="_xlnm.Print_Area" localSheetId="14">'BELL CTS Summary p8'!$A$1:$F$25</definedName>
    <definedName name="_xlnm.Print_Area" localSheetId="19">'Bell Wireless HIST p7'!$B$12:$P$53</definedName>
    <definedName name="_xlnm.Print_Area" localSheetId="18">'Bell Wireless Summary p6'!$B$1:$N$45</definedName>
    <definedName name="_xlnm.Print_Area" localSheetId="21">'Bell Wireline HIST p9'!$C$7:$Q$63</definedName>
    <definedName name="_xlnm.Print_Area" localSheetId="20">'Bell Wireline Summary p8'!$A$1:$M$45</definedName>
    <definedName name="_xlnm.Print_Area" localSheetId="1">'Cover Page'!$A$1:$N$28</definedName>
    <definedName name="_xlnm.Print_Area" localSheetId="13">'CTS CAN &amp; US HIST Info p7'!$A$1:$J$47</definedName>
    <definedName name="_xlnm.Print_Area" localSheetId="12">'CTS CAN &amp; US Summary p6'!$A$1:$F$62</definedName>
    <definedName name="_xlnm.Print_Area" localSheetId="11">'CTS HIST p6FMO-delete'!$A$1:$M$45</definedName>
    <definedName name="_xlnm.Print_Area" localSheetId="22">'CTS Metrics HIST Info p11'!$A$1:$L$75</definedName>
    <definedName name="_xlnm.Print_Area" localSheetId="16">'CTS Metrics Summary p10'!$A$1:$G$67</definedName>
    <definedName name="_xlnm.Print_Area" localSheetId="23">'Net Debt &amp; Bell other info p12'!$A$1:$I$61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57" l="1"/>
  <c r="I40" i="57"/>
  <c r="E40" i="57"/>
  <c r="K39" i="57"/>
  <c r="I39" i="57"/>
  <c r="E39" i="57"/>
  <c r="K37" i="57"/>
  <c r="I37" i="57"/>
  <c r="E37" i="57"/>
  <c r="K36" i="57"/>
  <c r="I36" i="57"/>
  <c r="E36" i="57"/>
  <c r="K35" i="57"/>
  <c r="E35" i="57"/>
  <c r="K34" i="57"/>
  <c r="I34" i="57"/>
  <c r="E34" i="57"/>
  <c r="K33" i="57"/>
  <c r="I33" i="57"/>
  <c r="E33" i="57"/>
  <c r="K32" i="57"/>
  <c r="I32" i="57"/>
  <c r="E32" i="57"/>
  <c r="K30" i="57"/>
  <c r="I30" i="57"/>
  <c r="E30" i="57"/>
  <c r="K29" i="57"/>
  <c r="I29" i="57"/>
  <c r="E29" i="57"/>
  <c r="E24" i="57"/>
  <c r="K23" i="57"/>
  <c r="E23" i="57"/>
  <c r="K22" i="57"/>
  <c r="E22" i="57"/>
  <c r="K21" i="57"/>
  <c r="E21" i="57"/>
  <c r="K20" i="57"/>
  <c r="E20" i="57"/>
  <c r="K19" i="57"/>
  <c r="E19" i="57"/>
  <c r="K18" i="57"/>
  <c r="E18" i="57"/>
  <c r="K17" i="57"/>
  <c r="E17" i="57"/>
  <c r="K16" i="57"/>
  <c r="E16" i="57"/>
  <c r="K15" i="57"/>
  <c r="E15" i="57"/>
  <c r="K14" i="57"/>
  <c r="E14" i="57"/>
  <c r="K13" i="57"/>
  <c r="E13" i="57"/>
  <c r="K12" i="57"/>
  <c r="E12" i="57"/>
  <c r="K11" i="57"/>
  <c r="E11" i="57"/>
  <c r="K10" i="57"/>
  <c r="E10" i="57"/>
  <c r="K9" i="57"/>
  <c r="E9" i="57"/>
  <c r="M30" i="57" l="1"/>
  <c r="M39" i="57"/>
  <c r="M33" i="57"/>
  <c r="M29" i="57"/>
  <c r="M37" i="57"/>
  <c r="M34" i="57"/>
  <c r="M32" i="57"/>
  <c r="M40" i="57"/>
  <c r="K24" i="57"/>
  <c r="M36" i="57"/>
  <c r="G48" i="31" l="1"/>
  <c r="C33" i="57" s="1"/>
  <c r="G47" i="31"/>
  <c r="C32" i="57" s="1"/>
  <c r="E43" i="53"/>
  <c r="H32" i="57" l="1"/>
  <c r="G32" i="57"/>
  <c r="H33" i="57"/>
  <c r="G33" i="57"/>
  <c r="E50" i="31"/>
  <c r="I35" i="57" s="1"/>
  <c r="M35" i="57" s="1"/>
  <c r="E28" i="31"/>
  <c r="I13" i="57" l="1"/>
  <c r="M13" i="57" s="1"/>
  <c r="D21" i="51"/>
  <c r="E24" i="53"/>
  <c r="D37" i="52" l="1"/>
  <c r="K40" i="34" l="1"/>
  <c r="K39" i="34"/>
  <c r="K37" i="34"/>
  <c r="K36" i="34"/>
  <c r="K35" i="34"/>
  <c r="K34" i="34"/>
  <c r="K33" i="34"/>
  <c r="K32" i="34"/>
  <c r="K30" i="34"/>
  <c r="K29" i="34"/>
  <c r="K23" i="34"/>
  <c r="K22" i="34"/>
  <c r="K21" i="34"/>
  <c r="K20" i="34"/>
  <c r="K19" i="34"/>
  <c r="K18" i="34"/>
  <c r="K17" i="34"/>
  <c r="K16" i="34"/>
  <c r="K15" i="34"/>
  <c r="K14" i="34"/>
  <c r="K13" i="34"/>
  <c r="K12" i="34"/>
  <c r="K11" i="34"/>
  <c r="L40" i="52"/>
  <c r="L39" i="52"/>
  <c r="L37" i="52"/>
  <c r="L36" i="52"/>
  <c r="L35" i="52"/>
  <c r="L33" i="52"/>
  <c r="L29" i="52"/>
  <c r="L28" i="52"/>
  <c r="L27" i="52"/>
  <c r="L26" i="52"/>
  <c r="L25" i="52"/>
  <c r="L24" i="52"/>
  <c r="L18" i="52"/>
  <c r="L17" i="52"/>
  <c r="L16" i="52"/>
  <c r="L14" i="52"/>
  <c r="L13" i="52"/>
  <c r="L12" i="52"/>
  <c r="L11" i="52"/>
  <c r="L10" i="52"/>
  <c r="L9" i="52"/>
  <c r="F40" i="52"/>
  <c r="F39" i="52"/>
  <c r="F37" i="52"/>
  <c r="F36" i="52"/>
  <c r="F35" i="52"/>
  <c r="F33" i="52"/>
  <c r="F32" i="52"/>
  <c r="F31" i="52"/>
  <c r="F30" i="52"/>
  <c r="F29" i="52"/>
  <c r="F28" i="52"/>
  <c r="F27" i="52"/>
  <c r="F26" i="52"/>
  <c r="F25" i="52"/>
  <c r="F24" i="52"/>
  <c r="F19" i="52"/>
  <c r="F18" i="52"/>
  <c r="F17" i="52"/>
  <c r="F16" i="52"/>
  <c r="F15" i="52"/>
  <c r="F14" i="52"/>
  <c r="F13" i="52"/>
  <c r="F12" i="52"/>
  <c r="F11" i="52"/>
  <c r="F10" i="52"/>
  <c r="F9" i="52"/>
  <c r="I36" i="21"/>
  <c r="I34" i="21"/>
  <c r="I32" i="21"/>
  <c r="I28" i="21"/>
  <c r="I26" i="21"/>
  <c r="I24" i="21"/>
  <c r="I22" i="21"/>
  <c r="I19" i="21"/>
  <c r="I18" i="21"/>
  <c r="I17" i="21"/>
  <c r="I16" i="21"/>
  <c r="I15" i="21"/>
  <c r="I12" i="21"/>
  <c r="I11" i="21"/>
  <c r="I10" i="21"/>
  <c r="I9" i="21"/>
  <c r="I8" i="21"/>
  <c r="C36" i="21"/>
  <c r="C34" i="21"/>
  <c r="C32" i="21"/>
  <c r="C29" i="21"/>
  <c r="C28" i="21"/>
  <c r="C27" i="21"/>
  <c r="C26" i="21"/>
  <c r="C25" i="21"/>
  <c r="C24" i="21"/>
  <c r="C23" i="21"/>
  <c r="C22" i="21"/>
  <c r="C19" i="21"/>
  <c r="C18" i="21"/>
  <c r="C17" i="21"/>
  <c r="C16" i="21"/>
  <c r="C15" i="21"/>
  <c r="C12" i="21"/>
  <c r="C11" i="21"/>
  <c r="C10" i="21"/>
  <c r="C9" i="21"/>
  <c r="C8" i="21"/>
  <c r="K10" i="34" l="1"/>
  <c r="K9" i="34"/>
  <c r="E40" i="34"/>
  <c r="E39" i="34"/>
  <c r="E37" i="34"/>
  <c r="E36" i="34"/>
  <c r="E35" i="34"/>
  <c r="E34" i="34"/>
  <c r="E33" i="34"/>
  <c r="E32" i="34"/>
  <c r="E30" i="34"/>
  <c r="E29" i="34"/>
  <c r="E24" i="34"/>
  <c r="E23" i="34"/>
  <c r="E22" i="34"/>
  <c r="E21" i="34"/>
  <c r="E20" i="34"/>
  <c r="E19" i="34"/>
  <c r="E18" i="34"/>
  <c r="E17" i="34"/>
  <c r="E16" i="34"/>
  <c r="E15" i="34"/>
  <c r="E14" i="34"/>
  <c r="E13" i="34"/>
  <c r="E12" i="34"/>
  <c r="E11" i="34"/>
  <c r="E10" i="34"/>
  <c r="E9" i="34"/>
  <c r="D36" i="52"/>
  <c r="D35" i="52"/>
  <c r="D33" i="52"/>
  <c r="E39" i="53"/>
  <c r="I32" i="34" l="1"/>
  <c r="I33" i="34"/>
  <c r="D19" i="51" l="1"/>
  <c r="E30" i="31"/>
  <c r="I15" i="57" l="1"/>
  <c r="M15" i="57" s="1"/>
  <c r="J66" i="31"/>
  <c r="K66" i="31"/>
  <c r="L66" i="31"/>
  <c r="M66" i="31"/>
  <c r="N66" i="31"/>
  <c r="O66" i="31"/>
  <c r="P66" i="31"/>
  <c r="Q66" i="31"/>
  <c r="J67" i="31"/>
  <c r="K67" i="31"/>
  <c r="L67" i="31"/>
  <c r="M67" i="31"/>
  <c r="N67" i="31"/>
  <c r="O67" i="31"/>
  <c r="P67" i="31"/>
  <c r="Q67" i="31"/>
  <c r="J68" i="31"/>
  <c r="K68" i="31"/>
  <c r="L68" i="31"/>
  <c r="M68" i="31"/>
  <c r="N68" i="31"/>
  <c r="O68" i="31"/>
  <c r="P68" i="31"/>
  <c r="Q68" i="31"/>
  <c r="J69" i="31"/>
  <c r="K69" i="31"/>
  <c r="L69" i="31"/>
  <c r="M69" i="31"/>
  <c r="N69" i="31"/>
  <c r="O69" i="31"/>
  <c r="P69" i="31"/>
  <c r="Q69" i="31"/>
  <c r="J70" i="31"/>
  <c r="K70" i="31"/>
  <c r="L70" i="31"/>
  <c r="M70" i="31"/>
  <c r="N70" i="31"/>
  <c r="O70" i="31"/>
  <c r="P70" i="31"/>
  <c r="Q70" i="31"/>
  <c r="J71" i="31"/>
  <c r="K71" i="31"/>
  <c r="L71" i="31"/>
  <c r="M71" i="31"/>
  <c r="N71" i="31"/>
  <c r="O71" i="31"/>
  <c r="P71" i="31"/>
  <c r="Q71" i="31"/>
  <c r="I71" i="31"/>
  <c r="I70" i="31"/>
  <c r="I69" i="31"/>
  <c r="I68" i="31"/>
  <c r="I67" i="31"/>
  <c r="I66" i="31"/>
  <c r="I57" i="51"/>
  <c r="K57" i="51"/>
  <c r="M57" i="51"/>
  <c r="N57" i="51"/>
  <c r="O57" i="51"/>
  <c r="P57" i="51"/>
  <c r="I58" i="51"/>
  <c r="K58" i="51"/>
  <c r="M58" i="51"/>
  <c r="N58" i="51"/>
  <c r="O58" i="51"/>
  <c r="P58" i="51"/>
  <c r="I59" i="51"/>
  <c r="K59" i="51"/>
  <c r="M59" i="51"/>
  <c r="N59" i="51"/>
  <c r="O59" i="51"/>
  <c r="P59" i="51"/>
  <c r="I60" i="51"/>
  <c r="K60" i="51"/>
  <c r="M60" i="51"/>
  <c r="N60" i="51"/>
  <c r="O60" i="51"/>
  <c r="P60" i="51"/>
  <c r="I61" i="51"/>
  <c r="K61" i="51"/>
  <c r="M61" i="51"/>
  <c r="N61" i="51"/>
  <c r="O61" i="51"/>
  <c r="P61" i="51"/>
  <c r="H61" i="51"/>
  <c r="H59" i="51"/>
  <c r="H60" i="51"/>
  <c r="H58" i="51"/>
  <c r="H57" i="51"/>
  <c r="E24" i="31"/>
  <c r="I9" i="57" l="1"/>
  <c r="M9" i="57" s="1"/>
  <c r="F63" i="53"/>
  <c r="I63" i="53"/>
  <c r="J63" i="53"/>
  <c r="K63" i="53"/>
  <c r="L63" i="53"/>
  <c r="M63" i="53"/>
  <c r="N63" i="53"/>
  <c r="O63" i="53"/>
  <c r="P63" i="53"/>
  <c r="Q63" i="53"/>
  <c r="N62" i="53"/>
  <c r="F62" i="53"/>
  <c r="I62" i="53"/>
  <c r="J62" i="53"/>
  <c r="K62" i="53"/>
  <c r="L62" i="53"/>
  <c r="M62" i="53"/>
  <c r="O62" i="53"/>
  <c r="P62" i="53"/>
  <c r="Q62" i="53"/>
  <c r="F61" i="53"/>
  <c r="I61" i="53"/>
  <c r="J61" i="53"/>
  <c r="K61" i="53"/>
  <c r="L61" i="53"/>
  <c r="M61" i="53"/>
  <c r="N61" i="53"/>
  <c r="O61" i="53"/>
  <c r="P61" i="53"/>
  <c r="Q61" i="53"/>
  <c r="E23" i="53"/>
  <c r="L32" i="52" l="1"/>
  <c r="L31" i="52"/>
  <c r="L30" i="52"/>
  <c r="L19" i="52" l="1"/>
  <c r="K24" i="34"/>
  <c r="I23" i="21"/>
  <c r="L15" i="52"/>
  <c r="I25" i="21"/>
  <c r="I35" i="21"/>
  <c r="I27" i="21"/>
  <c r="I29" i="21"/>
  <c r="T37" i="53" l="1"/>
  <c r="F60" i="53" l="1"/>
  <c r="L47" i="53" l="1"/>
  <c r="P50" i="53" l="1"/>
  <c r="P52" i="53"/>
  <c r="M41" i="31" l="1"/>
  <c r="N41" i="31"/>
  <c r="O41" i="31"/>
  <c r="P41" i="31"/>
  <c r="Q41" i="31"/>
  <c r="P42" i="31"/>
  <c r="K41" i="31"/>
  <c r="J41" i="31"/>
  <c r="L33" i="51"/>
  <c r="M33" i="51"/>
  <c r="F20" i="52" s="1"/>
  <c r="N33" i="51"/>
  <c r="O33" i="51"/>
  <c r="P33" i="51"/>
  <c r="J33" i="51"/>
  <c r="I33" i="51"/>
  <c r="I37" i="21"/>
  <c r="I33" i="21"/>
  <c r="K26" i="57" l="1"/>
  <c r="K27" i="57" s="1"/>
  <c r="E26" i="34"/>
  <c r="E26" i="57"/>
  <c r="K26" i="34"/>
  <c r="K27" i="34" s="1"/>
  <c r="L20" i="52"/>
  <c r="L21" i="52" s="1"/>
  <c r="J53" i="53"/>
  <c r="J60" i="53" s="1"/>
  <c r="L52" i="53"/>
  <c r="L49" i="53"/>
  <c r="K33" i="51"/>
  <c r="Q53" i="53"/>
  <c r="Q60" i="53" s="1"/>
  <c r="Q48" i="53"/>
  <c r="P34" i="51" s="1"/>
  <c r="P53" i="53"/>
  <c r="P60" i="53" s="1"/>
  <c r="O53" i="53"/>
  <c r="N53" i="53"/>
  <c r="C38" i="21" s="1"/>
  <c r="M53" i="53"/>
  <c r="K53" i="53"/>
  <c r="Q52" i="53"/>
  <c r="O52" i="53"/>
  <c r="N52" i="53"/>
  <c r="C37" i="21" s="1"/>
  <c r="M52" i="53"/>
  <c r="K52" i="53"/>
  <c r="J52" i="53"/>
  <c r="Q50" i="53"/>
  <c r="Q42" i="31" s="1"/>
  <c r="O50" i="53"/>
  <c r="N50" i="53"/>
  <c r="M50" i="53"/>
  <c r="M42" i="31" s="1"/>
  <c r="K50" i="53"/>
  <c r="K42" i="31" s="1"/>
  <c r="J50" i="53"/>
  <c r="J42" i="31" s="1"/>
  <c r="P48" i="53"/>
  <c r="O48" i="53"/>
  <c r="N48" i="53"/>
  <c r="M48" i="53"/>
  <c r="L34" i="51" s="1"/>
  <c r="K48" i="53"/>
  <c r="J34" i="51" s="1"/>
  <c r="J48" i="53"/>
  <c r="I34" i="51" s="1"/>
  <c r="M34" i="51" l="1"/>
  <c r="F21" i="52" s="1"/>
  <c r="C33" i="21"/>
  <c r="N42" i="31"/>
  <c r="C35" i="21"/>
  <c r="I38" i="21"/>
  <c r="I39" i="21" s="1"/>
  <c r="O42" i="31"/>
  <c r="N34" i="51"/>
  <c r="K54" i="53"/>
  <c r="K60" i="53"/>
  <c r="L50" i="53"/>
  <c r="L42" i="31" s="1"/>
  <c r="M54" i="53"/>
  <c r="M60" i="53"/>
  <c r="N54" i="53"/>
  <c r="C39" i="21" s="1"/>
  <c r="N60" i="53"/>
  <c r="O54" i="53"/>
  <c r="O60" i="53"/>
  <c r="P54" i="53"/>
  <c r="O34" i="51"/>
  <c r="L41" i="31"/>
  <c r="Q54" i="53"/>
  <c r="L48" i="53"/>
  <c r="K34" i="51" s="1"/>
  <c r="J54" i="53"/>
  <c r="L53" i="53"/>
  <c r="L54" i="53" s="1"/>
  <c r="E27" i="34" l="1"/>
  <c r="E27" i="57"/>
  <c r="L60" i="53"/>
  <c r="J24" i="52" l="1"/>
  <c r="J25" i="52"/>
  <c r="J26" i="52"/>
  <c r="J27" i="52"/>
  <c r="J28" i="52"/>
  <c r="J29" i="52"/>
  <c r="J30" i="52"/>
  <c r="J31" i="52"/>
  <c r="J32" i="52"/>
  <c r="J33" i="52"/>
  <c r="J35" i="52"/>
  <c r="J36" i="52"/>
  <c r="J37" i="52"/>
  <c r="J39" i="52"/>
  <c r="J40" i="52"/>
  <c r="E35" i="31" l="1"/>
  <c r="D22" i="51"/>
  <c r="I20" i="57" l="1"/>
  <c r="M20" i="57" s="1"/>
  <c r="E31" i="53"/>
  <c r="E50" i="53"/>
  <c r="J12" i="52"/>
  <c r="J13" i="52"/>
  <c r="N13" i="52" s="1"/>
  <c r="E33" i="31" l="1"/>
  <c r="I18" i="57" l="1"/>
  <c r="F22" i="51" l="1"/>
  <c r="D13" i="52" s="1"/>
  <c r="S43" i="31" l="1"/>
  <c r="S46" i="31"/>
  <c r="S53" i="31"/>
  <c r="R25" i="51"/>
  <c r="R30" i="51"/>
  <c r="R31" i="51"/>
  <c r="R47" i="51"/>
  <c r="T54" i="31" l="1"/>
  <c r="T53" i="31"/>
  <c r="T49" i="31"/>
  <c r="T48" i="31"/>
  <c r="T47" i="31"/>
  <c r="T46" i="31"/>
  <c r="T44" i="31"/>
  <c r="T43" i="31"/>
  <c r="T41" i="31"/>
  <c r="T38" i="31"/>
  <c r="T37" i="31"/>
  <c r="T36" i="31"/>
  <c r="T35" i="31"/>
  <c r="T34" i="31"/>
  <c r="T33" i="31"/>
  <c r="T32" i="31"/>
  <c r="T31" i="31"/>
  <c r="T30" i="31"/>
  <c r="T29" i="31"/>
  <c r="T28" i="31"/>
  <c r="T27" i="31"/>
  <c r="T26" i="31"/>
  <c r="T25" i="31"/>
  <c r="T24" i="31"/>
  <c r="S19" i="51"/>
  <c r="S20" i="51"/>
  <c r="S21" i="51"/>
  <c r="S22" i="51"/>
  <c r="S23" i="51"/>
  <c r="S24" i="51"/>
  <c r="S25" i="51"/>
  <c r="S26" i="51"/>
  <c r="S27" i="51"/>
  <c r="S28" i="51"/>
  <c r="S30" i="51"/>
  <c r="S31" i="51"/>
  <c r="S33" i="51"/>
  <c r="S37" i="51"/>
  <c r="S38" i="51"/>
  <c r="S39" i="51"/>
  <c r="S40" i="51"/>
  <c r="S41" i="51"/>
  <c r="S42" i="51"/>
  <c r="S47" i="51"/>
  <c r="S52" i="51"/>
  <c r="S18" i="51"/>
  <c r="T24" i="53"/>
  <c r="T25" i="53"/>
  <c r="T26" i="53"/>
  <c r="T27" i="53"/>
  <c r="T30" i="53"/>
  <c r="T31" i="53"/>
  <c r="T32" i="53"/>
  <c r="T33" i="53"/>
  <c r="T34" i="53"/>
  <c r="T39" i="53"/>
  <c r="T41" i="53"/>
  <c r="T43" i="53"/>
  <c r="T47" i="53"/>
  <c r="T49" i="53"/>
  <c r="T51" i="53"/>
  <c r="T53" i="53"/>
  <c r="T23" i="53"/>
  <c r="F52" i="51" l="1"/>
  <c r="F45" i="51"/>
  <c r="F44" i="51"/>
  <c r="F43" i="51"/>
  <c r="D32" i="52" l="1"/>
  <c r="H32" i="52" s="1"/>
  <c r="R45" i="51"/>
  <c r="D31" i="52"/>
  <c r="H31" i="52" s="1"/>
  <c r="R44" i="51"/>
  <c r="D30" i="52"/>
  <c r="H30" i="52" s="1"/>
  <c r="R43" i="51"/>
  <c r="R52" i="51"/>
  <c r="D39" i="52"/>
  <c r="H39" i="52" s="1"/>
  <c r="F39" i="51"/>
  <c r="F40" i="51"/>
  <c r="D27" i="52" s="1"/>
  <c r="F41" i="51"/>
  <c r="F42" i="51"/>
  <c r="D29" i="52" s="1"/>
  <c r="F38" i="51"/>
  <c r="D25" i="52" s="1"/>
  <c r="F37" i="51"/>
  <c r="D24" i="52" s="1"/>
  <c r="F53" i="51"/>
  <c r="H37" i="52"/>
  <c r="H36" i="52"/>
  <c r="H35" i="52"/>
  <c r="H33" i="52"/>
  <c r="R41" i="51" l="1"/>
  <c r="D28" i="52"/>
  <c r="H28" i="52" s="1"/>
  <c r="D40" i="52"/>
  <c r="H40" i="52" s="1"/>
  <c r="R39" i="51"/>
  <c r="D26" i="52"/>
  <c r="H26" i="52" s="1"/>
  <c r="H25" i="52"/>
  <c r="R38" i="51"/>
  <c r="H29" i="52"/>
  <c r="R42" i="51"/>
  <c r="H27" i="52"/>
  <c r="R40" i="51"/>
  <c r="H24" i="52"/>
  <c r="R37" i="51"/>
  <c r="G44" i="31" l="1"/>
  <c r="N24" i="52"/>
  <c r="N40" i="52"/>
  <c r="N39" i="52"/>
  <c r="N37" i="52"/>
  <c r="N36" i="52"/>
  <c r="N35" i="52"/>
  <c r="N33" i="52"/>
  <c r="N32" i="52"/>
  <c r="N31" i="52"/>
  <c r="N30" i="52"/>
  <c r="N29" i="52"/>
  <c r="N28" i="52"/>
  <c r="N27" i="52"/>
  <c r="N26" i="52"/>
  <c r="N25" i="52"/>
  <c r="H36" i="21"/>
  <c r="K36" i="21" s="1"/>
  <c r="L36" i="21" s="1"/>
  <c r="H34" i="21"/>
  <c r="K34" i="21" s="1"/>
  <c r="L34" i="21" s="1"/>
  <c r="H32" i="21"/>
  <c r="K32" i="21" s="1"/>
  <c r="L32" i="21" s="1"/>
  <c r="I37" i="34"/>
  <c r="M37" i="34" s="1"/>
  <c r="G55" i="31"/>
  <c r="C40" i="57" s="1"/>
  <c r="G51" i="31"/>
  <c r="C36" i="57" s="1"/>
  <c r="G50" i="31"/>
  <c r="C35" i="57" s="1"/>
  <c r="G45" i="31"/>
  <c r="C30" i="57" s="1"/>
  <c r="E41" i="31"/>
  <c r="I26" i="57" s="1"/>
  <c r="M26" i="57" s="1"/>
  <c r="D33" i="51"/>
  <c r="I40" i="34"/>
  <c r="M40" i="34" s="1"/>
  <c r="I39" i="34"/>
  <c r="M39" i="34" s="1"/>
  <c r="M33" i="34"/>
  <c r="I35" i="34"/>
  <c r="M35" i="34" s="1"/>
  <c r="I36" i="34"/>
  <c r="M36" i="34" s="1"/>
  <c r="I30" i="34"/>
  <c r="M30" i="34" s="1"/>
  <c r="J23" i="51"/>
  <c r="M32" i="34"/>
  <c r="I34" i="34"/>
  <c r="M34" i="34" s="1"/>
  <c r="G52" i="31"/>
  <c r="C37" i="57" s="1"/>
  <c r="G37" i="57" s="1"/>
  <c r="I29" i="34"/>
  <c r="M29" i="34" s="1"/>
  <c r="E53" i="53"/>
  <c r="A8" i="48"/>
  <c r="E25" i="53"/>
  <c r="A25" i="31"/>
  <c r="E31" i="31"/>
  <c r="E41" i="53"/>
  <c r="R8" i="51"/>
  <c r="D24" i="51"/>
  <c r="D18" i="51"/>
  <c r="E27" i="53"/>
  <c r="E37" i="53"/>
  <c r="E25" i="31"/>
  <c r="I10" i="57" l="1"/>
  <c r="M10" i="57" s="1"/>
  <c r="I16" i="57"/>
  <c r="M16" i="57" s="1"/>
  <c r="G30" i="57"/>
  <c r="H30" i="57"/>
  <c r="G35" i="57"/>
  <c r="H35" i="57"/>
  <c r="G36" i="57"/>
  <c r="H36" i="57"/>
  <c r="H40" i="57"/>
  <c r="G40" i="57"/>
  <c r="C29" i="34"/>
  <c r="G29" i="34" s="1"/>
  <c r="C29" i="57"/>
  <c r="C37" i="34"/>
  <c r="G37" i="34" s="1"/>
  <c r="C30" i="34"/>
  <c r="G30" i="34" s="1"/>
  <c r="C35" i="34"/>
  <c r="G35" i="34" s="1"/>
  <c r="C36" i="34"/>
  <c r="G36" i="34" s="1"/>
  <c r="C40" i="34"/>
  <c r="G40" i="34" s="1"/>
  <c r="D59" i="51"/>
  <c r="E32" i="53"/>
  <c r="E61" i="53"/>
  <c r="G25" i="53"/>
  <c r="B10" i="21" s="1"/>
  <c r="G41" i="53"/>
  <c r="B26" i="21" s="1"/>
  <c r="E38" i="53"/>
  <c r="E60" i="53"/>
  <c r="E48" i="53"/>
  <c r="E52" i="53"/>
  <c r="I60" i="53"/>
  <c r="J10" i="52"/>
  <c r="N10" i="52" s="1"/>
  <c r="J9" i="52"/>
  <c r="J15" i="52" s="1"/>
  <c r="G23" i="53"/>
  <c r="B8" i="21" s="1"/>
  <c r="J20" i="52"/>
  <c r="N20" i="52" s="1"/>
  <c r="E44" i="53"/>
  <c r="E42" i="53"/>
  <c r="E34" i="53"/>
  <c r="E26" i="53"/>
  <c r="S44" i="31"/>
  <c r="R22" i="51"/>
  <c r="C32" i="34"/>
  <c r="I26" i="34"/>
  <c r="M26" i="34" s="1"/>
  <c r="G49" i="31"/>
  <c r="C33" i="34"/>
  <c r="G51" i="53"/>
  <c r="B36" i="21" s="1"/>
  <c r="G47" i="53"/>
  <c r="B32" i="21" s="1"/>
  <c r="I15" i="34"/>
  <c r="M15" i="34" s="1"/>
  <c r="I10" i="34"/>
  <c r="M10" i="34" s="1"/>
  <c r="I13" i="34"/>
  <c r="M13" i="34" s="1"/>
  <c r="I20" i="34"/>
  <c r="M20" i="34" s="1"/>
  <c r="I16" i="34"/>
  <c r="M16" i="34" s="1"/>
  <c r="E32" i="31"/>
  <c r="I18" i="34"/>
  <c r="G54" i="31"/>
  <c r="D23" i="51"/>
  <c r="D20" i="51"/>
  <c r="N12" i="52"/>
  <c r="E54" i="53"/>
  <c r="H38" i="21"/>
  <c r="K38" i="21" s="1"/>
  <c r="L38" i="21" s="1"/>
  <c r="H10" i="21"/>
  <c r="K10" i="21" s="1"/>
  <c r="L10" i="21" s="1"/>
  <c r="H8" i="21"/>
  <c r="K8" i="21" s="1"/>
  <c r="L8" i="21" s="1"/>
  <c r="D26" i="51"/>
  <c r="H12" i="21"/>
  <c r="K12" i="21" s="1"/>
  <c r="L12" i="21" s="1"/>
  <c r="E30" i="53"/>
  <c r="D28" i="51"/>
  <c r="H22" i="21"/>
  <c r="K22" i="21" s="1"/>
  <c r="L22" i="21" s="1"/>
  <c r="E40" i="53"/>
  <c r="H24" i="21"/>
  <c r="K24" i="21" s="1"/>
  <c r="G39" i="53"/>
  <c r="E38" i="31"/>
  <c r="I23" i="57" s="1"/>
  <c r="H28" i="21"/>
  <c r="K28" i="21" s="1"/>
  <c r="L28" i="21" s="1"/>
  <c r="G43" i="53"/>
  <c r="B28" i="21" s="1"/>
  <c r="H9" i="21"/>
  <c r="K9" i="21" s="1"/>
  <c r="L9" i="21" s="1"/>
  <c r="H26" i="21"/>
  <c r="K26" i="21" s="1"/>
  <c r="L26" i="21" s="1"/>
  <c r="G49" i="53"/>
  <c r="E26" i="31"/>
  <c r="I11" i="57" l="1"/>
  <c r="M11" i="57" s="1"/>
  <c r="C39" i="34"/>
  <c r="G39" i="34" s="1"/>
  <c r="C39" i="57"/>
  <c r="C34" i="34"/>
  <c r="G34" i="34" s="1"/>
  <c r="C34" i="57"/>
  <c r="G34" i="57" s="1"/>
  <c r="H29" i="57"/>
  <c r="G29" i="57"/>
  <c r="E68" i="31"/>
  <c r="I17" i="57"/>
  <c r="M17" i="57" s="1"/>
  <c r="B34" i="21"/>
  <c r="E34" i="21" s="1"/>
  <c r="F34" i="21" s="1"/>
  <c r="H27" i="21"/>
  <c r="L27" i="21" s="1"/>
  <c r="H40" i="34"/>
  <c r="S39" i="53"/>
  <c r="B24" i="21"/>
  <c r="E24" i="21" s="1"/>
  <c r="F24" i="21" s="1"/>
  <c r="H61" i="53"/>
  <c r="D57" i="51"/>
  <c r="G59" i="51"/>
  <c r="D58" i="51"/>
  <c r="D60" i="51"/>
  <c r="E63" i="53"/>
  <c r="E26" i="21"/>
  <c r="F26" i="21" s="1"/>
  <c r="E10" i="21"/>
  <c r="F10" i="21" s="1"/>
  <c r="H60" i="53"/>
  <c r="S47" i="53"/>
  <c r="G53" i="53"/>
  <c r="J11" i="52"/>
  <c r="N11" i="52" s="1"/>
  <c r="J14" i="52"/>
  <c r="N14" i="52" s="1"/>
  <c r="F18" i="51"/>
  <c r="D9" i="52" s="1"/>
  <c r="H9" i="52" s="1"/>
  <c r="N9" i="52"/>
  <c r="F28" i="51"/>
  <c r="D18" i="52" s="1"/>
  <c r="J18" i="52"/>
  <c r="N18" i="52" s="1"/>
  <c r="J16" i="52"/>
  <c r="N16" i="52" s="1"/>
  <c r="E8" i="21"/>
  <c r="F8" i="21" s="1"/>
  <c r="H29" i="34"/>
  <c r="S41" i="53"/>
  <c r="S49" i="31"/>
  <c r="S54" i="31"/>
  <c r="G33" i="34"/>
  <c r="S48" i="31"/>
  <c r="G32" i="34"/>
  <c r="S47" i="31"/>
  <c r="S23" i="53"/>
  <c r="S43" i="53"/>
  <c r="S49" i="53"/>
  <c r="S25" i="53"/>
  <c r="E36" i="21"/>
  <c r="F36" i="21" s="1"/>
  <c r="S51" i="53"/>
  <c r="F33" i="51"/>
  <c r="D20" i="52" s="1"/>
  <c r="E32" i="21"/>
  <c r="F32" i="21" s="1"/>
  <c r="H30" i="34"/>
  <c r="H36" i="34"/>
  <c r="H35" i="34"/>
  <c r="H23" i="21"/>
  <c r="L23" i="21" s="1"/>
  <c r="E34" i="31"/>
  <c r="I19" i="57" s="1"/>
  <c r="M19" i="57" s="1"/>
  <c r="H37" i="21"/>
  <c r="L37" i="21" s="1"/>
  <c r="H39" i="21"/>
  <c r="L39" i="21" s="1"/>
  <c r="H29" i="21"/>
  <c r="L29" i="21" s="1"/>
  <c r="G37" i="53"/>
  <c r="B22" i="21" s="1"/>
  <c r="G52" i="53"/>
  <c r="B37" i="21" s="1"/>
  <c r="G48" i="53"/>
  <c r="B33" i="21" s="1"/>
  <c r="G30" i="31"/>
  <c r="G35" i="31"/>
  <c r="F24" i="51"/>
  <c r="D15" i="52" s="1"/>
  <c r="G24" i="53"/>
  <c r="E27" i="31"/>
  <c r="I12" i="57" s="1"/>
  <c r="M12" i="57" s="1"/>
  <c r="I9" i="34"/>
  <c r="M9" i="34" s="1"/>
  <c r="I11" i="34"/>
  <c r="M11" i="34" s="1"/>
  <c r="G25" i="31"/>
  <c r="G33" i="31"/>
  <c r="G31" i="31"/>
  <c r="G28" i="31"/>
  <c r="I17" i="34"/>
  <c r="M17" i="34" s="1"/>
  <c r="F21" i="51"/>
  <c r="D12" i="52" s="1"/>
  <c r="N15" i="52"/>
  <c r="F19" i="51"/>
  <c r="D10" i="52" s="1"/>
  <c r="H10" i="52" s="1"/>
  <c r="G41" i="31"/>
  <c r="G42" i="53"/>
  <c r="B27" i="21" s="1"/>
  <c r="H19" i="21"/>
  <c r="K19" i="21" s="1"/>
  <c r="L19" i="21" s="1"/>
  <c r="E39" i="31"/>
  <c r="I24" i="57" s="1"/>
  <c r="M24" i="57" s="1"/>
  <c r="H25" i="21"/>
  <c r="L25" i="21" s="1"/>
  <c r="H11" i="21"/>
  <c r="K11" i="21" s="1"/>
  <c r="L11" i="21" s="1"/>
  <c r="E33" i="53"/>
  <c r="I23" i="34"/>
  <c r="D29" i="51"/>
  <c r="J19" i="52" s="1"/>
  <c r="H35" i="21"/>
  <c r="L35" i="21" s="1"/>
  <c r="E42" i="31"/>
  <c r="I27" i="57" s="1"/>
  <c r="M27" i="57" s="1"/>
  <c r="E37" i="31"/>
  <c r="I22" i="57" s="1"/>
  <c r="M22" i="57" s="1"/>
  <c r="H16" i="21"/>
  <c r="K16" i="21" s="1"/>
  <c r="L16" i="21" s="1"/>
  <c r="H17" i="21"/>
  <c r="K17" i="21" s="1"/>
  <c r="L17" i="21" s="1"/>
  <c r="E28" i="21"/>
  <c r="F28" i="21" s="1"/>
  <c r="D27" i="51"/>
  <c r="H15" i="21"/>
  <c r="K15" i="21" s="1"/>
  <c r="L15" i="21" s="1"/>
  <c r="H33" i="21"/>
  <c r="L33" i="21" s="1"/>
  <c r="D34" i="51"/>
  <c r="J21" i="52" s="1"/>
  <c r="G27" i="53"/>
  <c r="C13" i="34" l="1"/>
  <c r="G13" i="34" s="1"/>
  <c r="C13" i="57"/>
  <c r="C16" i="34"/>
  <c r="G16" i="34" s="1"/>
  <c r="C16" i="57"/>
  <c r="C18" i="34"/>
  <c r="C18" i="57"/>
  <c r="C20" i="34"/>
  <c r="G20" i="34" s="1"/>
  <c r="C20" i="57"/>
  <c r="C10" i="34"/>
  <c r="G10" i="34" s="1"/>
  <c r="C10" i="57"/>
  <c r="C15" i="34"/>
  <c r="G15" i="34" s="1"/>
  <c r="C15" i="57"/>
  <c r="H39" i="57"/>
  <c r="G39" i="57"/>
  <c r="C26" i="34"/>
  <c r="G26" i="34" s="1"/>
  <c r="C26" i="57"/>
  <c r="S27" i="53"/>
  <c r="B12" i="21"/>
  <c r="E12" i="21" s="1"/>
  <c r="F12" i="21" s="1"/>
  <c r="S24" i="53"/>
  <c r="B9" i="21"/>
  <c r="E9" i="21" s="1"/>
  <c r="F9" i="21" s="1"/>
  <c r="G60" i="53"/>
  <c r="B38" i="21"/>
  <c r="E38" i="21" s="1"/>
  <c r="F38" i="21" s="1"/>
  <c r="R18" i="51"/>
  <c r="F59" i="51"/>
  <c r="E66" i="31"/>
  <c r="E69" i="31"/>
  <c r="H68" i="31"/>
  <c r="G57" i="51"/>
  <c r="G58" i="51"/>
  <c r="S37" i="53"/>
  <c r="G61" i="53"/>
  <c r="D61" i="51"/>
  <c r="G60" i="51"/>
  <c r="G61" i="51"/>
  <c r="H63" i="53"/>
  <c r="E62" i="53"/>
  <c r="H62" i="53"/>
  <c r="S53" i="53"/>
  <c r="F37" i="21"/>
  <c r="F27" i="21"/>
  <c r="H18" i="52"/>
  <c r="J17" i="52"/>
  <c r="N17" i="52" s="1"/>
  <c r="E29" i="31"/>
  <c r="H39" i="34"/>
  <c r="H32" i="34"/>
  <c r="H33" i="34"/>
  <c r="S35" i="31"/>
  <c r="S30" i="31"/>
  <c r="S31" i="31"/>
  <c r="S33" i="31"/>
  <c r="S28" i="31"/>
  <c r="S25" i="31"/>
  <c r="H12" i="52"/>
  <c r="R21" i="51"/>
  <c r="H15" i="52"/>
  <c r="R24" i="51"/>
  <c r="R19" i="51"/>
  <c r="H20" i="52"/>
  <c r="R33" i="51"/>
  <c r="R28" i="51"/>
  <c r="S41" i="31"/>
  <c r="G38" i="53"/>
  <c r="E22" i="21"/>
  <c r="F22" i="21" s="1"/>
  <c r="G40" i="53"/>
  <c r="G54" i="53"/>
  <c r="F34" i="51"/>
  <c r="D21" i="52" s="1"/>
  <c r="F33" i="21"/>
  <c r="I19" i="34"/>
  <c r="M19" i="34" s="1"/>
  <c r="I24" i="34"/>
  <c r="M24" i="34" s="1"/>
  <c r="I27" i="34"/>
  <c r="M27" i="34" s="1"/>
  <c r="N19" i="52"/>
  <c r="N21" i="52"/>
  <c r="G26" i="53"/>
  <c r="G50" i="53"/>
  <c r="G26" i="31"/>
  <c r="G32" i="31"/>
  <c r="I12" i="34"/>
  <c r="M12" i="34" s="1"/>
  <c r="G24" i="31"/>
  <c r="F20" i="51"/>
  <c r="F23" i="51"/>
  <c r="G38" i="31"/>
  <c r="H18" i="21"/>
  <c r="K18" i="21" s="1"/>
  <c r="L18" i="21" s="1"/>
  <c r="F26" i="51"/>
  <c r="D16" i="52" s="1"/>
  <c r="G44" i="53"/>
  <c r="G32" i="53"/>
  <c r="B17" i="21" s="1"/>
  <c r="I22" i="34"/>
  <c r="M22" i="34" s="1"/>
  <c r="G30" i="53"/>
  <c r="B15" i="21" s="1"/>
  <c r="G31" i="53"/>
  <c r="G34" i="53"/>
  <c r="B19" i="21" s="1"/>
  <c r="H20" i="57" l="1"/>
  <c r="G20" i="57"/>
  <c r="E67" i="31"/>
  <c r="I14" i="57"/>
  <c r="M14" i="57" s="1"/>
  <c r="H15" i="57"/>
  <c r="G15" i="57"/>
  <c r="G16" i="57"/>
  <c r="H16" i="57"/>
  <c r="C9" i="34"/>
  <c r="G9" i="34" s="1"/>
  <c r="C9" i="57"/>
  <c r="H10" i="57"/>
  <c r="G10" i="57"/>
  <c r="H13" i="57"/>
  <c r="G13" i="57"/>
  <c r="C11" i="34"/>
  <c r="G11" i="34" s="1"/>
  <c r="C11" i="57"/>
  <c r="C17" i="34"/>
  <c r="G17" i="34" s="1"/>
  <c r="C17" i="57"/>
  <c r="C23" i="34"/>
  <c r="G23" i="34" s="1"/>
  <c r="C23" i="57"/>
  <c r="H26" i="57"/>
  <c r="G26" i="57"/>
  <c r="B16" i="21"/>
  <c r="E16" i="21" s="1"/>
  <c r="F16" i="21" s="1"/>
  <c r="B25" i="21"/>
  <c r="F25" i="21" s="1"/>
  <c r="B35" i="21"/>
  <c r="F35" i="21" s="1"/>
  <c r="B29" i="21"/>
  <c r="F29" i="21" s="1"/>
  <c r="B23" i="21"/>
  <c r="F23" i="21" s="1"/>
  <c r="G63" i="53"/>
  <c r="B11" i="21"/>
  <c r="E11" i="21" s="1"/>
  <c r="F11" i="21" s="1"/>
  <c r="B39" i="21"/>
  <c r="F39" i="21" s="1"/>
  <c r="F58" i="51"/>
  <c r="D14" i="52"/>
  <c r="H14" i="52" s="1"/>
  <c r="F57" i="51"/>
  <c r="D11" i="52"/>
  <c r="H11" i="52" s="1"/>
  <c r="R26" i="51"/>
  <c r="F60" i="51"/>
  <c r="H66" i="31"/>
  <c r="H69" i="31"/>
  <c r="H67" i="31"/>
  <c r="H21" i="52"/>
  <c r="G34" i="31"/>
  <c r="C19" i="57" s="1"/>
  <c r="H20" i="34"/>
  <c r="H15" i="34"/>
  <c r="H10" i="34"/>
  <c r="H13" i="34"/>
  <c r="H16" i="34"/>
  <c r="S26" i="31"/>
  <c r="S24" i="31"/>
  <c r="S32" i="31"/>
  <c r="R20" i="51"/>
  <c r="R23" i="51"/>
  <c r="E15" i="21"/>
  <c r="F15" i="21" s="1"/>
  <c r="S30" i="53"/>
  <c r="S31" i="53"/>
  <c r="S26" i="53"/>
  <c r="S38" i="31"/>
  <c r="E17" i="21"/>
  <c r="F17" i="21" s="1"/>
  <c r="S32" i="53"/>
  <c r="E19" i="21"/>
  <c r="F19" i="21" s="1"/>
  <c r="S34" i="53"/>
  <c r="H26" i="34"/>
  <c r="F29" i="51"/>
  <c r="H16" i="52"/>
  <c r="G42" i="31"/>
  <c r="C27" i="57" s="1"/>
  <c r="G39" i="31"/>
  <c r="C24" i="57" s="1"/>
  <c r="G27" i="31"/>
  <c r="I14" i="34"/>
  <c r="M14" i="34" s="1"/>
  <c r="E36" i="31"/>
  <c r="G33" i="53"/>
  <c r="G37" i="31"/>
  <c r="F27" i="51"/>
  <c r="H19" i="57" l="1"/>
  <c r="G19" i="57"/>
  <c r="G11" i="57"/>
  <c r="H11" i="57"/>
  <c r="E71" i="31"/>
  <c r="I21" i="57"/>
  <c r="M21" i="57" s="1"/>
  <c r="C12" i="34"/>
  <c r="G12" i="34" s="1"/>
  <c r="C12" i="57"/>
  <c r="H17" i="57"/>
  <c r="G17" i="57"/>
  <c r="H9" i="57"/>
  <c r="G9" i="57"/>
  <c r="H27" i="57"/>
  <c r="G27" i="57"/>
  <c r="H24" i="57"/>
  <c r="G24" i="57"/>
  <c r="C22" i="34"/>
  <c r="G22" i="34" s="1"/>
  <c r="C22" i="57"/>
  <c r="H23" i="57"/>
  <c r="G23" i="57"/>
  <c r="F61" i="51"/>
  <c r="D17" i="52"/>
  <c r="H17" i="52" s="1"/>
  <c r="G62" i="53"/>
  <c r="B18" i="21"/>
  <c r="E18" i="21" s="1"/>
  <c r="F18" i="21" s="1"/>
  <c r="C27" i="34"/>
  <c r="G27" i="34" s="1"/>
  <c r="S34" i="31"/>
  <c r="C19" i="34"/>
  <c r="H19" i="34" s="1"/>
  <c r="D19" i="52"/>
  <c r="H19" i="52" s="1"/>
  <c r="C24" i="34"/>
  <c r="G24" i="34" s="1"/>
  <c r="E70" i="31"/>
  <c r="H70" i="31"/>
  <c r="H9" i="34"/>
  <c r="H17" i="34"/>
  <c r="S27" i="31"/>
  <c r="H11" i="34"/>
  <c r="R27" i="51"/>
  <c r="S37" i="31"/>
  <c r="S33" i="53"/>
  <c r="H23" i="34"/>
  <c r="I21" i="34"/>
  <c r="M21" i="34" s="1"/>
  <c r="G29" i="31"/>
  <c r="G19" i="34" l="1"/>
  <c r="H12" i="57"/>
  <c r="G12" i="57"/>
  <c r="C14" i="34"/>
  <c r="G14" i="34" s="1"/>
  <c r="C14" i="57"/>
  <c r="H22" i="57"/>
  <c r="G22" i="57"/>
  <c r="H24" i="34"/>
  <c r="H27" i="34"/>
  <c r="H71" i="31"/>
  <c r="H12" i="34"/>
  <c r="S29" i="31"/>
  <c r="H22" i="34"/>
  <c r="G36" i="31"/>
  <c r="H14" i="57" l="1"/>
  <c r="G14" i="57"/>
  <c r="C21" i="34"/>
  <c r="G21" i="34" s="1"/>
  <c r="C21" i="57"/>
  <c r="S36" i="31"/>
  <c r="H14" i="34"/>
  <c r="G21" i="57" l="1"/>
  <c r="H21" i="57"/>
  <c r="H21" i="34"/>
</calcChain>
</file>

<file path=xl/sharedStrings.xml><?xml version="1.0" encoding="utf-8"?>
<sst xmlns="http://schemas.openxmlformats.org/spreadsheetml/2006/main" count="1215" uniqueCount="467">
  <si>
    <t>Total</t>
  </si>
  <si>
    <t>Capital expenditures</t>
  </si>
  <si>
    <t>BCE</t>
  </si>
  <si>
    <t>ACTUAL</t>
  </si>
  <si>
    <t>% change</t>
  </si>
  <si>
    <t>$ change</t>
  </si>
  <si>
    <t xml:space="preserve"> </t>
  </si>
  <si>
    <t>n.m. : not meaningful</t>
  </si>
  <si>
    <t xml:space="preserve">Capital expenditures </t>
  </si>
  <si>
    <t>(In millions of Canadian dollars, except where otherwise indicated) (unaudited)</t>
  </si>
  <si>
    <t>Adjusted EBITDA</t>
  </si>
  <si>
    <t>T401000</t>
  </si>
  <si>
    <t>TCFCapEx</t>
  </si>
  <si>
    <t>Segmented Data - Historical Trend</t>
  </si>
  <si>
    <t>Revenues</t>
  </si>
  <si>
    <t>Bell Wireless</t>
  </si>
  <si>
    <t>Bell Wireline</t>
  </si>
  <si>
    <t>Bell Media</t>
  </si>
  <si>
    <t>Inter-segment eliminations</t>
  </si>
  <si>
    <t>Margin</t>
  </si>
  <si>
    <t xml:space="preserve">Margin </t>
  </si>
  <si>
    <t>Operating costs</t>
  </si>
  <si>
    <t>Quarter to date</t>
  </si>
  <si>
    <t>WRLESS</t>
  </si>
  <si>
    <t>WRLINE</t>
  </si>
  <si>
    <t>BELL</t>
  </si>
  <si>
    <t>T401000 - Total Revenue</t>
  </si>
  <si>
    <t>All Data Sources</t>
  </si>
  <si>
    <t>All Posting Levels</t>
  </si>
  <si>
    <t>Canadian Dollar</t>
  </si>
  <si>
    <t>All Trading Partners</t>
  </si>
  <si>
    <t>Year To Date</t>
  </si>
  <si>
    <t>T6CCCCA - EBITDA</t>
  </si>
  <si>
    <t>BCE_CONS - BCE</t>
  </si>
  <si>
    <t>F_CLO - Closing Balance</t>
  </si>
  <si>
    <t>BCE - BCE Consolidated.</t>
  </si>
  <si>
    <t>ALL_POSTING - All posting levels (C)</t>
  </si>
  <si>
    <t>CAD - Canadian Dollar</t>
  </si>
  <si>
    <t>YTD - Year To Date</t>
  </si>
  <si>
    <t>SAPCO_2300_CONS - Bell Media</t>
  </si>
  <si>
    <t xml:space="preserve">Adjusted EBITDA </t>
  </si>
  <si>
    <t xml:space="preserve">Capital intensity </t>
  </si>
  <si>
    <t>T401010</t>
  </si>
  <si>
    <t>t401000</t>
  </si>
  <si>
    <t>LC-4261100 - Wireline Product Revenue</t>
  </si>
  <si>
    <t>LC-4999920 - Hardware - Intercompany</t>
  </si>
  <si>
    <t>GLOBAL in Metrics</t>
  </si>
  <si>
    <t>ALL CUSTOMERS</t>
  </si>
  <si>
    <t>ALL CHANNELS</t>
  </si>
  <si>
    <t>ALL NETWORKS</t>
  </si>
  <si>
    <t>ALL REGIONS</t>
  </si>
  <si>
    <t>WIRELESS_PROD</t>
  </si>
  <si>
    <t>ALL_POST_PRE</t>
  </si>
  <si>
    <t xml:space="preserve">Data </t>
  </si>
  <si>
    <t>T4D0100 - Data Revenue (service)</t>
  </si>
  <si>
    <t>T401020 - Other Service Revenue</t>
  </si>
  <si>
    <t>T401050 - Data Revenue (product)</t>
  </si>
  <si>
    <t>TP_IC - All Intercos</t>
  </si>
  <si>
    <t>TP_EXTERNAL - External (Third Party)</t>
  </si>
  <si>
    <t>T401070 - Other Product Revenue</t>
  </si>
  <si>
    <t>TOTAL</t>
  </si>
  <si>
    <t xml:space="preserve">Adjusted EBITDA margin </t>
  </si>
  <si>
    <t xml:space="preserve">Total </t>
  </si>
  <si>
    <t>Bell_Media</t>
  </si>
  <si>
    <t>Capital intensity</t>
  </si>
  <si>
    <t>Adjusted EBITDA margin</t>
  </si>
  <si>
    <t>T401050</t>
  </si>
  <si>
    <t>T401070</t>
  </si>
  <si>
    <t>Other services</t>
  </si>
  <si>
    <t xml:space="preserve">Total external revenues </t>
  </si>
  <si>
    <t>Total operating revenues</t>
  </si>
  <si>
    <t>Total external revenues</t>
  </si>
  <si>
    <t>t401040</t>
  </si>
  <si>
    <t>T401040</t>
  </si>
  <si>
    <t>External service revenues</t>
  </si>
  <si>
    <t>Inter-segment service revenues</t>
  </si>
  <si>
    <t>External product revenues</t>
  </si>
  <si>
    <t>Inter-segment product revenues</t>
  </si>
  <si>
    <t>Q4</t>
  </si>
  <si>
    <t>Operating revenues</t>
  </si>
  <si>
    <t>ALL_DS</t>
  </si>
  <si>
    <t>Voice</t>
  </si>
  <si>
    <t>Equipment and other</t>
  </si>
  <si>
    <t>t401070</t>
  </si>
  <si>
    <t xml:space="preserve">   Satellite</t>
  </si>
  <si>
    <t xml:space="preserve">  Satellite</t>
  </si>
  <si>
    <t>CONSOL</t>
  </si>
  <si>
    <t>CORPORATE</t>
  </si>
  <si>
    <t>METRICS</t>
  </si>
  <si>
    <t>Inter-segment</t>
  </si>
  <si>
    <t>Adjusted EBITDA margin (External service revenues)</t>
  </si>
  <si>
    <t>Adjusted EBITDA margin (Operating service revenues)</t>
  </si>
  <si>
    <t>Retail residential NAS lines net losses</t>
  </si>
  <si>
    <t>Q1 21</t>
  </si>
  <si>
    <t>PY Check</t>
  </si>
  <si>
    <t>(A)</t>
  </si>
  <si>
    <t>Postpaid</t>
  </si>
  <si>
    <t>Prepaid</t>
  </si>
  <si>
    <t>Subscribers end of period (EOP)</t>
  </si>
  <si>
    <t>Subscribers EOP</t>
  </si>
  <si>
    <t>Q2 21</t>
  </si>
  <si>
    <r>
      <t>Segmented Data</t>
    </r>
    <r>
      <rPr>
        <b/>
        <vertAlign val="superscript"/>
        <sz val="16"/>
        <rFont val="Arial"/>
        <family val="2"/>
      </rPr>
      <t xml:space="preserve"> </t>
    </r>
  </si>
  <si>
    <t>Q3 21</t>
  </si>
  <si>
    <t>Gross subscriber activations</t>
  </si>
  <si>
    <t>Net subscriber activations (losses)</t>
  </si>
  <si>
    <t>Retail net subscriber activations</t>
  </si>
  <si>
    <t>Q4 21</t>
  </si>
  <si>
    <t>2021.Q4 - 2021.Q4</t>
  </si>
  <si>
    <t>TOTAL
2021</t>
  </si>
  <si>
    <t>PY CHECK</t>
  </si>
  <si>
    <t>CY Check</t>
  </si>
  <si>
    <t>CY CHECK</t>
  </si>
  <si>
    <t>Operating service revenues</t>
  </si>
  <si>
    <t>Operating product revenues</t>
  </si>
  <si>
    <t>Q1 22</t>
  </si>
  <si>
    <t>Q4 22</t>
  </si>
  <si>
    <t>Q3 22</t>
  </si>
  <si>
    <t>Q2 22</t>
  </si>
  <si>
    <t>Mobile connected device subscribers</t>
  </si>
  <si>
    <t>Mobile phone subscribers</t>
  </si>
  <si>
    <t>Retail high-speed Internet subscribers</t>
  </si>
  <si>
    <t>Retail TV subscribers</t>
  </si>
  <si>
    <t>Retail residential NAS</t>
  </si>
  <si>
    <r>
      <rPr>
        <vertAlign val="superscript"/>
        <sz val="10"/>
        <rFont val="Arial"/>
        <family val="2"/>
      </rPr>
      <t>(A)</t>
    </r>
    <r>
      <rPr>
        <sz val="10"/>
        <rFont val="Arial"/>
        <family val="2"/>
      </rPr>
      <t xml:space="preserve"> Capital intensity is defined as capital expenditures divided by operating revenues.</t>
    </r>
  </si>
  <si>
    <t xml:space="preserve">   Internet protocol television (IPTV)</t>
  </si>
  <si>
    <t xml:space="preserve">Mobile phone blended ARPU is calculated by dividing wireless operating service revenues by the average mobile phone subscriber base for the specified period and is expressed as a dollar unit per month.
</t>
  </si>
  <si>
    <t>Blended ARPU ($/month)</t>
  </si>
  <si>
    <r>
      <t xml:space="preserve">BCE </t>
    </r>
    <r>
      <rPr>
        <b/>
        <vertAlign val="superscript"/>
        <sz val="16"/>
        <rFont val="Arial"/>
        <family val="2"/>
      </rPr>
      <t>(1) (2)</t>
    </r>
  </si>
  <si>
    <r>
      <t xml:space="preserve">BCE </t>
    </r>
    <r>
      <rPr>
        <b/>
        <vertAlign val="superscript"/>
        <sz val="16"/>
        <rFont val="Arial"/>
        <family val="2"/>
      </rPr>
      <t>(2)</t>
    </r>
  </si>
  <si>
    <r>
      <t xml:space="preserve">Bell Wireline </t>
    </r>
    <r>
      <rPr>
        <b/>
        <vertAlign val="superscript"/>
        <sz val="16"/>
        <rFont val="Arial"/>
        <family val="2"/>
      </rPr>
      <t>(1) (2)</t>
    </r>
  </si>
  <si>
    <r>
      <t>Bell Wireline - Historical Trend</t>
    </r>
    <r>
      <rPr>
        <b/>
        <vertAlign val="superscript"/>
        <sz val="20"/>
        <rFont val="Arial"/>
        <family val="2"/>
      </rPr>
      <t xml:space="preserve"> (2)</t>
    </r>
  </si>
  <si>
    <r>
      <t>Capital intensity</t>
    </r>
    <r>
      <rPr>
        <i/>
        <vertAlign val="superscript"/>
        <sz val="13"/>
        <rFont val="Arial"/>
        <family val="2"/>
      </rPr>
      <t xml:space="preserve"> (A)(4)</t>
    </r>
  </si>
  <si>
    <r>
      <t>Retail high-speed Internet subscribers</t>
    </r>
    <r>
      <rPr>
        <b/>
        <vertAlign val="superscript"/>
        <sz val="13"/>
        <rFont val="Arial"/>
        <family val="2"/>
      </rPr>
      <t xml:space="preserve">(4) </t>
    </r>
  </si>
  <si>
    <r>
      <t>Retail residential network access services (NAS)</t>
    </r>
    <r>
      <rPr>
        <b/>
        <vertAlign val="superscript"/>
        <sz val="13"/>
        <rFont val="Arial"/>
        <family val="2"/>
      </rPr>
      <t>(4)</t>
    </r>
  </si>
  <si>
    <r>
      <t>Retail TV subscribers</t>
    </r>
    <r>
      <rPr>
        <b/>
        <vertAlign val="superscript"/>
        <sz val="13"/>
        <rFont val="Arial"/>
        <family val="2"/>
      </rPr>
      <t>(4)</t>
    </r>
  </si>
  <si>
    <t>(B)</t>
  </si>
  <si>
    <t>In Q3 2022, as a result of the acquisition of Xplore Mobile and other related companies, our retail mobility subscriber base increased by XXX,XXX subscribers</t>
  </si>
  <si>
    <t xml:space="preserve">Retail net subscriber activations (losses) </t>
  </si>
  <si>
    <t>Net subscriber activations</t>
  </si>
  <si>
    <t>2022.Q4 - 2022.Q4</t>
  </si>
  <si>
    <t>Q4
2022</t>
  </si>
  <si>
    <t>Q4
2021</t>
  </si>
  <si>
    <t>TOTAL
2022</t>
  </si>
  <si>
    <t>n.m</t>
  </si>
  <si>
    <t>In Q4 2022, as a result of the acquisition of Distributel Communications Limited (Distributel), our retail high-speed Internet, retail IPTV and retail residential NAS lines subscriber bases increased by 128,065, 2,315 and 64,498 subscribers, respectively.</t>
  </si>
  <si>
    <t>In Q4 2022, as a result of the acquisition of Distributel, our retail high-speed Internet, retail IPTV and retail residential NAS lines subscriber bases increased by 128,065, 2,315 and 64,498 subscribers, respectively.</t>
  </si>
  <si>
    <t xml:space="preserve">  IPTV</t>
  </si>
  <si>
    <r>
      <t>Retail subscribers EOP</t>
    </r>
    <r>
      <rPr>
        <vertAlign val="superscript"/>
        <sz val="13"/>
        <rFont val="Arial"/>
        <family val="2"/>
      </rPr>
      <t>(A) (B)</t>
    </r>
  </si>
  <si>
    <r>
      <t>Total retail subscribers EOP</t>
    </r>
    <r>
      <rPr>
        <vertAlign val="superscript"/>
        <sz val="13"/>
        <rFont val="Arial"/>
        <family val="2"/>
      </rPr>
      <t>(A) (B)</t>
    </r>
  </si>
  <si>
    <r>
      <t xml:space="preserve">   IPTV</t>
    </r>
    <r>
      <rPr>
        <vertAlign val="superscript"/>
        <sz val="13"/>
        <rFont val="Arial"/>
        <family val="2"/>
      </rPr>
      <t>(A) (B)</t>
    </r>
  </si>
  <si>
    <r>
      <t>Retail residential NAS lines</t>
    </r>
    <r>
      <rPr>
        <vertAlign val="superscript"/>
        <sz val="13"/>
        <rFont val="Arial"/>
        <family val="2"/>
      </rPr>
      <t>(A) (B)</t>
    </r>
  </si>
  <si>
    <r>
      <t>Mobile phone subscribers</t>
    </r>
    <r>
      <rPr>
        <b/>
        <vertAlign val="superscript"/>
        <sz val="14"/>
        <rFont val="Arial"/>
        <family val="2"/>
      </rPr>
      <t>(4)</t>
    </r>
  </si>
  <si>
    <r>
      <t>Blended average revenue per user (ARPU) ($/month)</t>
    </r>
    <r>
      <rPr>
        <vertAlign val="superscript"/>
        <sz val="14"/>
        <rFont val="Arial"/>
        <family val="2"/>
      </rPr>
      <t>(A)(4)</t>
    </r>
  </si>
  <si>
    <r>
      <t>Blended churn (%)</t>
    </r>
    <r>
      <rPr>
        <vertAlign val="superscript"/>
        <sz val="14"/>
        <rFont val="Arial"/>
        <family val="2"/>
      </rPr>
      <t xml:space="preserve"> </t>
    </r>
    <r>
      <rPr>
        <sz val="14"/>
        <rFont val="Arial"/>
        <family val="2"/>
      </rPr>
      <t>(average per month)</t>
    </r>
    <r>
      <rPr>
        <vertAlign val="superscript"/>
        <sz val="14"/>
        <rFont val="Arial"/>
        <family val="2"/>
      </rPr>
      <t>(4)</t>
    </r>
  </si>
  <si>
    <r>
      <t>Mobile connected device subscribers</t>
    </r>
    <r>
      <rPr>
        <b/>
        <vertAlign val="superscript"/>
        <sz val="14"/>
        <rFont val="Arial"/>
        <family val="2"/>
      </rPr>
      <t>(4)</t>
    </r>
  </si>
  <si>
    <r>
      <t xml:space="preserve">Bell Wireless </t>
    </r>
    <r>
      <rPr>
        <b/>
        <vertAlign val="superscript"/>
        <sz val="16.5"/>
        <rFont val="Arial"/>
        <family val="2"/>
      </rPr>
      <t>(1) (2)</t>
    </r>
  </si>
  <si>
    <r>
      <t xml:space="preserve">Bell Wireless - Historical Trend </t>
    </r>
    <r>
      <rPr>
        <b/>
        <vertAlign val="superscript"/>
        <sz val="18"/>
        <rFont val="Arial"/>
        <family val="2"/>
      </rPr>
      <t>(2)</t>
    </r>
  </si>
  <si>
    <r>
      <t>Blended churn (%)</t>
    </r>
    <r>
      <rPr>
        <vertAlign val="superscript"/>
        <sz val="16"/>
        <rFont val="Arial"/>
        <family val="2"/>
      </rPr>
      <t xml:space="preserve"> </t>
    </r>
    <r>
      <rPr>
        <sz val="16"/>
        <rFont val="Arial"/>
        <family val="2"/>
      </rPr>
      <t>(average per month)</t>
    </r>
  </si>
  <si>
    <r>
      <t>Retail subscribers EOP</t>
    </r>
    <r>
      <rPr>
        <vertAlign val="superscript"/>
        <sz val="18"/>
        <rFont val="Arial"/>
        <family val="2"/>
      </rPr>
      <t>(A) (B)</t>
    </r>
  </si>
  <si>
    <r>
      <t>Total retail subscribers EOP</t>
    </r>
    <r>
      <rPr>
        <vertAlign val="superscript"/>
        <sz val="18"/>
        <rFont val="Arial"/>
        <family val="2"/>
      </rPr>
      <t>(A) (B)</t>
    </r>
  </si>
  <si>
    <r>
      <t xml:space="preserve">  IPTV</t>
    </r>
    <r>
      <rPr>
        <vertAlign val="superscript"/>
        <sz val="18"/>
        <rFont val="Arial"/>
        <family val="2"/>
      </rPr>
      <t>(A) (B)</t>
    </r>
  </si>
  <si>
    <r>
      <t>Retail residential NAS lines</t>
    </r>
    <r>
      <rPr>
        <vertAlign val="superscript"/>
        <sz val="18"/>
        <rFont val="Arial"/>
        <family val="2"/>
      </rPr>
      <t>(A) (B)</t>
    </r>
  </si>
  <si>
    <t>In Q1 2022, as a result of the acquisition of EBOX and other related companies, our retail high-speed Internet, retail IPTV and retail residential NAS lines subscriber bases increased by 67,090, 9,025 and 3,456 subscribers, respectively.</t>
  </si>
  <si>
    <t>Wireless</t>
  </si>
  <si>
    <t>Wireline equipment and other</t>
  </si>
  <si>
    <t>Wireline</t>
  </si>
  <si>
    <t>External/Operating product revenues</t>
  </si>
  <si>
    <t>(D)</t>
  </si>
  <si>
    <t>(C)</t>
  </si>
  <si>
    <t>(E)</t>
  </si>
  <si>
    <r>
      <t xml:space="preserve">BCE </t>
    </r>
    <r>
      <rPr>
        <b/>
        <vertAlign val="superscript"/>
        <sz val="22"/>
        <rFont val="Arial"/>
        <family val="2"/>
      </rPr>
      <t>(1)</t>
    </r>
  </si>
  <si>
    <t>(F)</t>
  </si>
  <si>
    <t>(G)</t>
  </si>
  <si>
    <t>(H)</t>
  </si>
  <si>
    <t>(I)</t>
  </si>
  <si>
    <t>Richard Bengian</t>
  </si>
  <si>
    <t>514-786-8219</t>
  </si>
  <si>
    <t>richard.bengian@bell.ca</t>
  </si>
  <si>
    <t>Relations avec les investisseurs, BCE</t>
  </si>
  <si>
    <t>T3</t>
  </si>
  <si>
    <t>Variation</t>
  </si>
  <si>
    <t>% de</t>
  </si>
  <si>
    <t>($)</t>
  </si>
  <si>
    <t>variation</t>
  </si>
  <si>
    <t>Produits d’exploitation</t>
  </si>
  <si>
    <t xml:space="preserve">  Tirés des services </t>
  </si>
  <si>
    <t xml:space="preserve">  Tirés des produits</t>
  </si>
  <si>
    <t>Total des produits d’exploitation</t>
  </si>
  <si>
    <t>Coûts d’exploitation</t>
  </si>
  <si>
    <t>Coûts liés aux indemnités de départ, aux acquisitions et autres</t>
  </si>
  <si>
    <t>Amortissement des immobilisations corporelles</t>
  </si>
  <si>
    <t>Amortissement des immobilisations incorporelles</t>
  </si>
  <si>
    <t>Charges financières</t>
  </si>
  <si>
    <t xml:space="preserve">  Charges d’intérêts</t>
  </si>
  <si>
    <t xml:space="preserve">  Rendements nets au titre des régimes d’avantages postérieurs à l’emploi</t>
  </si>
  <si>
    <t>Perte de valeur d’actifs</t>
  </si>
  <si>
    <r>
      <t>BAIIA ajusté </t>
    </r>
    <r>
      <rPr>
        <b/>
        <vertAlign val="superscript"/>
        <sz val="18"/>
        <rFont val="Arial"/>
        <family val="2"/>
      </rPr>
      <t>(A)</t>
    </r>
  </si>
  <si>
    <t>Impôt sur le résultat</t>
  </si>
  <si>
    <t>Données opérationnelles consolidées</t>
  </si>
  <si>
    <t xml:space="preserve">  Actionnaires ordinaires</t>
  </si>
  <si>
    <t xml:space="preserve">  Actionnaires privilégiés</t>
  </si>
  <si>
    <t>Dividendes par action ordinaire</t>
  </si>
  <si>
    <t>Nombre moyen pondéré d’actions ordinaires en circulation – de base (en millions)</t>
  </si>
  <si>
    <t>Nombre moyen pondéré d’actions ordinaires en circulation – dilué (en millions)</t>
  </si>
  <si>
    <t>Nombre d’actions ordinaires en circulation (en millions)</t>
  </si>
  <si>
    <t>Bénéfice net ajusté et BPA ajusté</t>
  </si>
  <si>
    <t>Éléments de rapprochement :</t>
  </si>
  <si>
    <t xml:space="preserve">  Coûts liés aux indemnités de départ, aux acquisitions et autres</t>
  </si>
  <si>
    <t xml:space="preserve">  Perte de valeur d’actifs</t>
  </si>
  <si>
    <t xml:space="preserve">  Impôt lié aux éléments de rapprochement ci-dessus</t>
  </si>
  <si>
    <r>
      <t>Bénéfice net ajusté </t>
    </r>
    <r>
      <rPr>
        <b/>
        <vertAlign val="superscript"/>
        <sz val="19"/>
        <rFont val="Arial"/>
        <family val="2"/>
      </rPr>
      <t>(A)</t>
    </r>
  </si>
  <si>
    <r>
      <t>BPA ajusté </t>
    </r>
    <r>
      <rPr>
        <b/>
        <vertAlign val="superscript"/>
        <sz val="19"/>
        <rFont val="Arial"/>
        <family val="2"/>
      </rPr>
      <t>(A)</t>
    </r>
  </si>
  <si>
    <t xml:space="preserve"> n.s. : non significatif</t>
  </si>
  <si>
    <t>T3 25</t>
  </si>
  <si>
    <t>T2 25</t>
  </si>
  <si>
    <t>T1 25</t>
  </si>
  <si>
    <t>Données opérationnelles consolidées – Tendance historique</t>
  </si>
  <si>
    <t xml:space="preserve">  Détenteurs de participations ne donnant pas le contrôle (PNDPC)</t>
  </si>
  <si>
    <t xml:space="preserve">  PNDPC liées aux éléments de rapprochement ci-dessus</t>
  </si>
  <si>
    <t>(en millions de dollars canadiens, sauf les montants liés aux actions) (non audité)</t>
  </si>
  <si>
    <t xml:space="preserve">   Tirés des services </t>
  </si>
  <si>
    <t xml:space="preserve">   Tirés des produits</t>
  </si>
  <si>
    <t xml:space="preserve">BAIIA ajusté </t>
  </si>
  <si>
    <t xml:space="preserve">Marge du BAIIA ajusté </t>
  </si>
  <si>
    <t xml:space="preserve">   Charges d’intérêts</t>
  </si>
  <si>
    <t xml:space="preserve">   Rendements nets au titre des régimes d’avantages postérieurs à l’emploi</t>
  </si>
  <si>
    <t>Autres produits (charges)</t>
  </si>
  <si>
    <t xml:space="preserve">   Actionnaires ordinaires</t>
  </si>
  <si>
    <t xml:space="preserve">   Actionnaires privilégiés</t>
  </si>
  <si>
    <t xml:space="preserve">   Détenteurs de PNDPC</t>
  </si>
  <si>
    <t xml:space="preserve">   Coûts liés aux indemnités de départ, aux acquisitions et autres</t>
  </si>
  <si>
    <t xml:space="preserve">   Pertes nettes sur participations mises en équivalence dans 
     des entreprises associées et des coentreprises</t>
  </si>
  <si>
    <t xml:space="preserve">   Perte de valeur d’actifs</t>
  </si>
  <si>
    <t xml:space="preserve">   Impôt lié aux éléments de rapprochement ci-dessus</t>
  </si>
  <si>
    <t xml:space="preserve">Bénéfice net ajusté </t>
  </si>
  <si>
    <t>BPA ajusté</t>
  </si>
  <si>
    <t>Informations sectorielles</t>
  </si>
  <si>
    <t>(en millions de dollars canadiens, sauf indication contraire) (non audité)</t>
  </si>
  <si>
    <t>T2</t>
  </si>
  <si>
    <t>2025</t>
  </si>
  <si>
    <t>Bell SCT</t>
  </si>
  <si>
    <r>
      <t xml:space="preserve">Bell SCT </t>
    </r>
    <r>
      <rPr>
        <b/>
        <vertAlign val="superscript"/>
        <sz val="13"/>
        <rFont val="Arial"/>
        <family val="2"/>
      </rPr>
      <t>(B)</t>
    </r>
  </si>
  <si>
    <t>Bell Média</t>
  </si>
  <si>
    <t xml:space="preserve">   Éliminations intersectorielles</t>
  </si>
  <si>
    <t xml:space="preserve">   Marge</t>
  </si>
  <si>
    <t>Marge</t>
  </si>
  <si>
    <t xml:space="preserve">   Intensité du capital</t>
  </si>
  <si>
    <t>Intensité du capital</t>
  </si>
  <si>
    <t xml:space="preserve">Intensité du capital </t>
  </si>
  <si>
    <t>Dépenses d’investissement</t>
  </si>
  <si>
    <t>BAIIA ajusté</t>
  </si>
  <si>
    <r>
      <rPr>
        <vertAlign val="superscript"/>
        <sz val="11"/>
        <rFont val="Arial"/>
        <family val="2"/>
      </rPr>
      <t>(A)</t>
    </r>
    <r>
      <rPr>
        <sz val="11"/>
        <rFont val="Arial"/>
        <family val="2"/>
      </rPr>
      <t xml:space="preserve"> L’intensité du capital correspond aux dépenses d’investissement divisées par les produits d’exploitation. </t>
    </r>
  </si>
  <si>
    <t>Informations sectorielles – Tendance historique</t>
  </si>
  <si>
    <t xml:space="preserve">Services sans fil </t>
  </si>
  <si>
    <t>Services de données filaires</t>
  </si>
  <si>
    <t>Services voix filaires</t>
  </si>
  <si>
    <t>Autres services sur fil</t>
  </si>
  <si>
    <t>Produits externes tirés des services</t>
  </si>
  <si>
    <t>Produits intersectoriels tirés des services</t>
  </si>
  <si>
    <t>Produits d’exploitation tirés des services</t>
  </si>
  <si>
    <t>Services sur fil</t>
  </si>
  <si>
    <t>Produits externes/d’exploitation tirés des produits</t>
  </si>
  <si>
    <t xml:space="preserve">Total des produits externes </t>
  </si>
  <si>
    <t>Marge du BAIIA ajusté</t>
  </si>
  <si>
    <t xml:space="preserve">Dépenses d’investissement </t>
  </si>
  <si>
    <t>Tendance historique</t>
  </si>
  <si>
    <t>Bell SCT – Tendance historique</t>
  </si>
  <si>
    <t>Indicateurs de Bell SCT</t>
  </si>
  <si>
    <r>
      <t xml:space="preserve">Abonnés utilisant des téléphones mobiles </t>
    </r>
    <r>
      <rPr>
        <b/>
        <vertAlign val="superscript"/>
        <sz val="18"/>
        <rFont val="Arial"/>
        <family val="2"/>
      </rPr>
      <t>(3)</t>
    </r>
  </si>
  <si>
    <t>Activations brutes d’abonnés</t>
  </si>
  <si>
    <t>Services postpayés</t>
  </si>
  <si>
    <t>Services prépayés</t>
  </si>
  <si>
    <t xml:space="preserve">Activations nettes d’abonnés </t>
  </si>
  <si>
    <t>Indicateurs de Bell SCT – Tendance historique</t>
  </si>
  <si>
    <t>Abonnés utilisant des téléphones mobiles</t>
  </si>
  <si>
    <t>Activations (pertes) nettes d’abonnés</t>
  </si>
  <si>
    <t>Activations d’abonnés utilisant des appareils mobiles</t>
  </si>
  <si>
    <t>SAR résidentiels de détail</t>
  </si>
  <si>
    <t>Dette nette et autres renseignements</t>
  </si>
  <si>
    <t>31 mars</t>
  </si>
  <si>
    <t>31 décembre</t>
  </si>
  <si>
    <t xml:space="preserve">Variation </t>
  </si>
  <si>
    <t xml:space="preserve"> variation</t>
  </si>
  <si>
    <t>T1</t>
  </si>
  <si>
    <t>T4</t>
  </si>
  <si>
    <t>BCE – Dette nette et actions privilégiées</t>
  </si>
  <si>
    <t xml:space="preserve">Dette à long terme </t>
  </si>
  <si>
    <t>Moins : 50 % de la dette subordonnée de rang inférieur</t>
  </si>
  <si>
    <t>Dette à court terme</t>
  </si>
  <si>
    <t>50 % des actions privilégiées</t>
  </si>
  <si>
    <t>Trésorerie</t>
  </si>
  <si>
    <t>Équivalents de trésorerie</t>
  </si>
  <si>
    <t>Placements à court terme</t>
  </si>
  <si>
    <r>
      <t>Dette nette </t>
    </r>
    <r>
      <rPr>
        <b/>
        <vertAlign val="superscript"/>
        <sz val="19"/>
        <rFont val="Arial"/>
        <family val="2"/>
      </rPr>
      <t>(A)</t>
    </r>
  </si>
  <si>
    <r>
      <t xml:space="preserve">Ratio de levier financier net </t>
    </r>
    <r>
      <rPr>
        <vertAlign val="superscript"/>
        <sz val="19"/>
        <rFont val="Arial"/>
        <family val="2"/>
      </rPr>
      <t>(A)</t>
    </r>
  </si>
  <si>
    <t xml:space="preserve">Informations sur les flux de trésorerie </t>
  </si>
  <si>
    <t xml:space="preserve">(en millions de dollars canadiens, sauf indication contraire) (non audité) </t>
  </si>
  <si>
    <t>Flux de trésorerie liés aux activités d’exploitation</t>
  </si>
  <si>
    <t>Dividendes en trésorerie payés sur actions privilégiées</t>
  </si>
  <si>
    <t>Coûts liés aux acquisitions et autres payés</t>
  </si>
  <si>
    <t>FTD</t>
  </si>
  <si>
    <t>Informations sur les flux de trésorerie – Tendance historique</t>
  </si>
  <si>
    <t>n.s. : non significatif</t>
  </si>
  <si>
    <t>Données consolidées sur les flux de trésorerie</t>
  </si>
  <si>
    <t xml:space="preserve">Amortissements </t>
  </si>
  <si>
    <t xml:space="preserve">Coût des régimes d’avantages postérieurs à l’emploi </t>
  </si>
  <si>
    <t>Charges d’intérêts nettes</t>
  </si>
  <si>
    <t>Pertes nettes sur participations mises en équivalence dans des entreprises associées et des coentreprises</t>
  </si>
  <si>
    <t>Cotisations aux régimes d’avantages postérieurs à l’emploi</t>
  </si>
  <si>
    <t>Paiements en vertu de régimes d’autres avantages postérieurs à l’emploi</t>
  </si>
  <si>
    <t>Coûts liés aux indemnités de départ et autres payés</t>
  </si>
  <si>
    <t>Intérêts payés</t>
  </si>
  <si>
    <t>Impôt sur le résultat payé (après remboursements)</t>
  </si>
  <si>
    <t>Variation des créances au titre des programmes de financement d’appareils sans fil</t>
  </si>
  <si>
    <t>Variation nette des actifs et des passifs d’exploitation</t>
  </si>
  <si>
    <t>Acquisitions d’entreprises</t>
  </si>
  <si>
    <t>Cessions d’entreprises</t>
  </si>
  <si>
    <t>Licences de spectre</t>
  </si>
  <si>
    <t>Autres activités d’investissement</t>
  </si>
  <si>
    <t>Émission de titres d’emprunt à long terme</t>
  </si>
  <si>
    <t>Achat d’actions pour le règlement de paiements fondés sur des actions</t>
  </si>
  <si>
    <t>Rachat d’actions privilégiées</t>
  </si>
  <si>
    <t>Dividendes en trésorerie payés sur actions ordinaires</t>
  </si>
  <si>
    <t>Autres activités de financement</t>
  </si>
  <si>
    <t>Diminution des placements</t>
  </si>
  <si>
    <t>Diminution des placements à court terme</t>
  </si>
  <si>
    <t>Trésorerie au début de la période</t>
  </si>
  <si>
    <t>Trésorerie à la fin de la période</t>
  </si>
  <si>
    <t>Équivalents de trésorerie au début de la période</t>
  </si>
  <si>
    <t>Équivalents de trésorerie à la fin de la période</t>
  </si>
  <si>
    <t>Données consolidées sur les flux de trésorerie – Tendance historique</t>
  </si>
  <si>
    <t>Pertes nettes sur participations mises en équivalence dans des entreprises 
     associées et des coentreprises</t>
  </si>
  <si>
    <t>Dividendes en trésorerie payés par des filiales aux détenteurs de PNDPC</t>
  </si>
  <si>
    <t>n.s.</t>
  </si>
  <si>
    <t xml:space="preserve">    Pertes nettes sur participations mises en équivalence dans 
       des entreprises associées et des coentreprises</t>
  </si>
  <si>
    <r>
      <t>Marge du BAIIA ajusté </t>
    </r>
    <r>
      <rPr>
        <b/>
        <vertAlign val="superscript"/>
        <sz val="18"/>
        <rFont val="Arial"/>
        <family val="2"/>
      </rPr>
      <t>(B) (3)</t>
    </r>
  </si>
  <si>
    <r>
      <t xml:space="preserve">   Intensité du capital</t>
    </r>
    <r>
      <rPr>
        <i/>
        <vertAlign val="superscript"/>
        <sz val="13"/>
        <rFont val="Arial"/>
        <family val="2"/>
      </rPr>
      <t xml:space="preserve"> (A) (3)</t>
    </r>
  </si>
  <si>
    <t>Paiement de capital au titre d’obligations locatives</t>
  </si>
  <si>
    <t>FTD après les paiements au titre d’obligations locatives</t>
  </si>
  <si>
    <r>
      <t xml:space="preserve">Flux de trésorerie disponibles (FTD) </t>
    </r>
    <r>
      <rPr>
        <b/>
        <vertAlign val="superscript"/>
        <sz val="19"/>
        <rFont val="Arial"/>
        <family val="2"/>
      </rPr>
      <t>(A)</t>
    </r>
    <r>
      <rPr>
        <b/>
        <sz val="19"/>
        <rFont val="Arial"/>
        <family val="2"/>
      </rPr>
      <t xml:space="preserve"> et FTD après les paiements au titre d’obligations locatives</t>
    </r>
    <r>
      <rPr>
        <b/>
        <vertAlign val="superscript"/>
        <sz val="19"/>
        <rFont val="Arial"/>
        <family val="2"/>
      </rPr>
      <t xml:space="preserve"> (A)</t>
    </r>
    <r>
      <rPr>
        <b/>
        <sz val="19"/>
        <rFont val="Arial"/>
        <family val="2"/>
      </rPr>
      <t xml:space="preserve"> </t>
    </r>
  </si>
  <si>
    <t>FTD et FTD après les paiements au titre d’obligations locatives</t>
  </si>
  <si>
    <t>Remboursements sur la dette à long terme, exclusion faite des paiements de capital 
     au titre d’obligations locatives</t>
  </si>
  <si>
    <t>Incidence des variations des taux de change sur la trésorerie et les équivalents de trésorerie</t>
  </si>
  <si>
    <r>
      <t>La dette nette, les flux de trésorerie disponibles et les flux de trésorerie disponibles après les paiements au titre d’obligations locatives sont des mesures financières non conformes aux PCGR, et le ratio de levier financier net est une mesure de gestion du capital. Se reporter à la note 2.1, </t>
    </r>
    <r>
      <rPr>
        <i/>
        <sz val="15"/>
        <rFont val="Arial"/>
        <family val="2"/>
      </rPr>
      <t>Mesures financières non conformes aux PCGR</t>
    </r>
    <r>
      <rPr>
        <sz val="15"/>
        <rFont val="Arial"/>
        <family val="2"/>
      </rPr>
      <t xml:space="preserve"> et à la note‍ 2.4, </t>
    </r>
    <r>
      <rPr>
        <i/>
        <sz val="15"/>
        <rFont val="Arial"/>
        <family val="2"/>
      </rPr>
      <t xml:space="preserve">Mesures de gestion du capital </t>
    </r>
    <r>
      <rPr>
        <sz val="15"/>
        <rFont val="Arial"/>
        <family val="2"/>
      </rPr>
      <t xml:space="preserve">dans les notes annexes du présent rapport pour en savoir plus sur ces mesures. </t>
    </r>
  </si>
  <si>
    <r>
      <rPr>
        <vertAlign val="superscript"/>
        <sz val="11"/>
        <rFont val="Arial"/>
        <family val="2"/>
      </rPr>
      <t>(B)</t>
    </r>
    <r>
      <rPr>
        <sz val="11"/>
        <rFont val="Arial"/>
        <family val="2"/>
      </rPr>
      <t xml:space="preserve"> Le BAIIA ajusté de Bell SCT est un total des mesures sectorielles. Se reporter à la note 2.3, </t>
    </r>
    <r>
      <rPr>
        <i/>
        <sz val="11"/>
        <rFont val="Arial"/>
        <family val="2"/>
      </rPr>
      <t>Total des mesures sectorielles</t>
    </r>
    <r>
      <rPr>
        <sz val="11"/>
        <rFont val="Arial"/>
        <family val="2"/>
      </rPr>
      <t xml:space="preserve"> dans les notes annexes du présent rapport pour en savoir plus sur cette mesure.</t>
    </r>
  </si>
  <si>
    <t xml:space="preserve">   PNDPC liées aux éléments de rapprochement ci-dessus</t>
  </si>
  <si>
    <t>La marge du BAIIA ajusté est définie comme le BAIIA ajusté divisé par les produits d’exploitation.</t>
  </si>
  <si>
    <t xml:space="preserve">(B) </t>
  </si>
  <si>
    <t>YCSE7TXQAVY6GQANR3XMGM45A0D5G0FKQT3B6TE59SS2VQ4DZKX0</t>
  </si>
  <si>
    <t>Amelie Theroux-Lemay</t>
  </si>
  <si>
    <t>Create</t>
  </si>
  <si>
    <t>4a28d780-1415-4582-95db-efce8e4dafc3</t>
  </si>
  <si>
    <t>{"id":"4a28d780-1415-4582-95db-efce8e4dafc3","type":1,"name":"workbookId","value":"8e7efcac-7191-45f5-ade6-99f7d5522c5e"}</t>
  </si>
  <si>
    <t>de5e5d94-2ae8-401f-8cf9-afea3eca9dab</t>
  </si>
  <si>
    <t>{"id":"de5e5d94-2ae8-401f-8cf9-afea3eca9dab","type":0,"name":"dataSnipperSheetDeleted","value":"false"}</t>
  </si>
  <si>
    <t>3419e2eb-cf85-4cbd-a4cc-4baeedaaefd7</t>
  </si>
  <si>
    <t>{"id":"3419e2eb-cf85-4cbd-a4cc-4baeedaaefd7","type":0,"name":"embed-documents","value":"true"}</t>
  </si>
  <si>
    <t>7de46b48-4f91-45a5-8022-19bb6edbcb1b</t>
  </si>
  <si>
    <t>{"id":"7de46b48-4f91-45a5-8022-19bb6edbcb1b","type":0,"name":"table-snip-suggestions","value":"true"}</t>
  </si>
  <si>
    <t>589e2cb7-7aab-43d0-b360-8cba3153ed4f</t>
  </si>
  <si>
    <t>{"id":"589e2cb7-7aab-43d0-b360-8cba3153ed4f","type":1,"name":"migratedFssProjectId","value":""}</t>
  </si>
  <si>
    <t>6YKX281ZRYRTZXQAD981N4A32TVHFVF0JV0V4G2S86YV9V3QGVWG</t>
  </si>
  <si>
    <t>Caroline Delaney</t>
  </si>
  <si>
    <t>Bénéfice net</t>
  </si>
  <si>
    <t>Bénéfice net attribuable aux :</t>
  </si>
  <si>
    <t>Bénéfice net par action ordinaire – de base et dilué</t>
  </si>
  <si>
    <t>Bénéfice net attribuable aux actionnaires ordinaires</t>
  </si>
  <si>
    <t>T4 25</t>
  </si>
  <si>
    <t>Ajustements afin de rapprocher le bénéfice net et les flux de trésorerie liés aux activités d’exploitation</t>
  </si>
  <si>
    <t>Augmentation des placements</t>
  </si>
  <si>
    <t>TOTAL
2025</t>
  </si>
  <si>
    <t>43,6  %</t>
  </si>
  <si>
    <t>14,8  %</t>
  </si>
  <si>
    <t xml:space="preserve">   (Profits) coûts nets liés au remboursement anticipé de titres d’emprunt</t>
  </si>
  <si>
    <r>
      <t>Le BAIIA ajusté représente un total des mesures sectorielles, le bénéfice net ajusté est une mesure financière non conforme aux PCGR et le BPA ajusté est un ratio non conforme aux PCGR. Se reporter à la note 2.3, </t>
    </r>
    <r>
      <rPr>
        <i/>
        <sz val="15"/>
        <rFont val="Arial"/>
        <family val="2"/>
      </rPr>
      <t>Total des mesures sectorielles,</t>
    </r>
    <r>
      <rPr>
        <sz val="15"/>
        <rFont val="Arial"/>
        <family val="2"/>
      </rPr>
      <t xml:space="preserve"> à la note 2.1, </t>
    </r>
    <r>
      <rPr>
        <i/>
        <sz val="15"/>
        <rFont val="Arial"/>
        <family val="2"/>
      </rPr>
      <t>Mesures financières non conformes aux PCGR</t>
    </r>
    <r>
      <rPr>
        <sz val="15"/>
        <rFont val="Arial"/>
        <family val="2"/>
      </rPr>
      <t xml:space="preserve"> et à la note 2.2, </t>
    </r>
    <r>
      <rPr>
        <i/>
        <sz val="15"/>
        <rFont val="Arial"/>
        <family val="2"/>
      </rPr>
      <t>Ratios non conformes aux PCGR</t>
    </r>
    <r>
      <rPr>
        <sz val="15"/>
        <rFont val="Arial"/>
        <family val="2"/>
      </rPr>
      <t xml:space="preserve"> dans les notes annexes du présent rapport pour en savoir plus sur ces mesures.</t>
    </r>
  </si>
  <si>
    <t>Produits externes/d’exploitation tirés des services</t>
  </si>
  <si>
    <t>Total des produits externes/d’exploitation</t>
  </si>
  <si>
    <t>(Profits) coûts nets liés au remboursement anticipé de titres d’emprunt</t>
  </si>
  <si>
    <t>Remboursements sur la dette à long terme, exclusion faite des paiements de capital au titre d’obligations locatives</t>
  </si>
  <si>
    <t>Bell SCT Canada et Bell SCT États-Unis</t>
  </si>
  <si>
    <t>Au T3 2025, Bell SCT Canada a réduit sa clientèle d’abonnés des services postpayés utilisant des téléphones mobiles et des appareils mobiles connectés de 51 541 et 7 867, respectivement, à la suite de l’examen d’un compte client du secteur public visant à éliminer les abonnés non utilisateurs.</t>
  </si>
  <si>
    <t xml:space="preserve">  Profits nets liés au remboursement anticipé de titres d’emprunt</t>
  </si>
  <si>
    <t>Profits nets liés au remboursement anticipé de titres d’emprunt</t>
  </si>
  <si>
    <t>Pertes nettes sur placements</t>
  </si>
  <si>
    <t>Autres produits</t>
  </si>
  <si>
    <t xml:space="preserve">    Profits nets liés à la valeur de marché sur dérivés utilisés 
       à titre de couverture économique des régimes de rémunération fondée 
       sur des actions qui sont réglés en instruments de capitaux propres</t>
  </si>
  <si>
    <t>T1 26</t>
  </si>
  <si>
    <t>(Pertes nettes) profits nets sur placements</t>
  </si>
  <si>
    <t xml:space="preserve">Bénéfice net </t>
  </si>
  <si>
    <t xml:space="preserve">   (Profits nets) pertes nettes lié(e)s à la valeur de marché sur dérivés utilisés à titre 
     de couverture économique des régimes de rémunération fondée sur des actions 
     qui sont réglés en instruments de capitaux propres</t>
  </si>
  <si>
    <t xml:space="preserve">   Pertes nettes (profits nets) sur placements</t>
  </si>
  <si>
    <t>Produits tirés des services</t>
  </si>
  <si>
    <t>Produits d’exploitation tirés des produits</t>
  </si>
  <si>
    <t>Total des produits d’exploitation de Bell Marchés Affaires</t>
  </si>
  <si>
    <r>
      <t xml:space="preserve">Produits de Bell Marchés Affaires </t>
    </r>
    <r>
      <rPr>
        <b/>
        <vertAlign val="superscript"/>
        <sz val="18"/>
        <color theme="1"/>
        <rFont val="Arial"/>
        <family val="2"/>
      </rPr>
      <t>(A)</t>
    </r>
  </si>
  <si>
    <t>2026</t>
  </si>
  <si>
    <r>
      <t xml:space="preserve">Abonnés à la fin de la période </t>
    </r>
    <r>
      <rPr>
        <vertAlign val="superscript"/>
        <sz val="18"/>
        <rFont val="Arial"/>
        <family val="2"/>
      </rPr>
      <t>(C) (G)</t>
    </r>
  </si>
  <si>
    <r>
      <t>Services prépayés</t>
    </r>
    <r>
      <rPr>
        <vertAlign val="superscript"/>
        <sz val="18"/>
        <rFont val="Arial"/>
        <family val="2"/>
      </rPr>
      <t xml:space="preserve"> (C)</t>
    </r>
  </si>
  <si>
    <r>
      <t xml:space="preserve">Revenu moyen par utilisateur (RMU) combiné ($/mois) </t>
    </r>
    <r>
      <rPr>
        <vertAlign val="superscript"/>
        <sz val="18"/>
        <rFont val="Arial"/>
        <family val="2"/>
      </rPr>
      <t>(3)</t>
    </r>
    <r>
      <rPr>
        <sz val="18"/>
        <rFont val="Arial"/>
        <family val="2"/>
      </rPr>
      <t xml:space="preserve"> </t>
    </r>
    <r>
      <rPr>
        <vertAlign val="superscript"/>
        <sz val="18"/>
        <rFont val="Arial"/>
        <family val="2"/>
      </rPr>
      <t>(C) (G) (I)</t>
    </r>
  </si>
  <si>
    <r>
      <t xml:space="preserve">Taux de désabonnement combiné (%) (moyen par mois) </t>
    </r>
    <r>
      <rPr>
        <vertAlign val="superscript"/>
        <sz val="18"/>
        <rFont val="Arial"/>
        <family val="2"/>
      </rPr>
      <t>(3) (C)</t>
    </r>
  </si>
  <si>
    <r>
      <t>Services postpayés</t>
    </r>
    <r>
      <rPr>
        <vertAlign val="superscript"/>
        <sz val="18"/>
        <rFont val="Arial"/>
        <family val="2"/>
      </rPr>
      <t xml:space="preserve"> (C)</t>
    </r>
  </si>
  <si>
    <t>Bell SCT Canada</t>
  </si>
  <si>
    <t>Bell SCT États-Unis</t>
  </si>
  <si>
    <r>
      <t xml:space="preserve">Bell SCT Canada </t>
    </r>
    <r>
      <rPr>
        <vertAlign val="superscript"/>
        <sz val="18"/>
        <rFont val="Arial"/>
        <family val="2"/>
      </rPr>
      <t>(D)</t>
    </r>
  </si>
  <si>
    <r>
      <t xml:space="preserve">Bell SCT États-Unis </t>
    </r>
    <r>
      <rPr>
        <vertAlign val="superscript"/>
        <sz val="18"/>
        <rFont val="Arial"/>
        <family val="2"/>
      </rPr>
      <t>(F) (H)</t>
    </r>
  </si>
  <si>
    <t>Inclus dans les abonnés des services Internet haute vitesse :</t>
  </si>
  <si>
    <r>
      <t xml:space="preserve">Abonnés des services Internet résidentiels par fibre jusqu’au domicile (FTTH) </t>
    </r>
    <r>
      <rPr>
        <b/>
        <vertAlign val="superscript"/>
        <sz val="18"/>
        <rFont val="Arial"/>
        <family val="2"/>
      </rPr>
      <t>(3) (A)</t>
    </r>
  </si>
  <si>
    <r>
      <t xml:space="preserve">Abonnés des services Internet haute vitesse </t>
    </r>
    <r>
      <rPr>
        <b/>
        <vertAlign val="superscript"/>
        <sz val="18"/>
        <rFont val="Arial"/>
        <family val="2"/>
      </rPr>
      <t>(3) (A)</t>
    </r>
  </si>
  <si>
    <r>
      <t xml:space="preserve">Abonnés de Bell SCT à la fin de la période </t>
    </r>
    <r>
      <rPr>
        <b/>
        <vertAlign val="superscript"/>
        <sz val="18"/>
        <rFont val="Arial"/>
        <family val="2"/>
      </rPr>
      <t>(D) (F) (H)</t>
    </r>
  </si>
  <si>
    <t>Activations nettes d’abonnés de Bell SCT</t>
  </si>
  <si>
    <t>Activations (pertes) nettes d’abonnés des services vidéo de Bell SCT</t>
  </si>
  <si>
    <r>
      <t xml:space="preserve">Bell SCT Canada </t>
    </r>
    <r>
      <rPr>
        <vertAlign val="superscript"/>
        <sz val="18"/>
        <rFont val="Arial"/>
        <family val="2"/>
      </rPr>
      <t>(E)</t>
    </r>
  </si>
  <si>
    <r>
      <t>Bell SCT – États-Unis</t>
    </r>
    <r>
      <rPr>
        <vertAlign val="superscript"/>
        <sz val="18"/>
        <rFont val="Arial"/>
        <family val="2"/>
      </rPr>
      <t xml:space="preserve"> (H)</t>
    </r>
  </si>
  <si>
    <r>
      <t>Services d’accès au réseau (SAR) résidentiels de détail</t>
    </r>
    <r>
      <rPr>
        <b/>
        <vertAlign val="superscript"/>
        <sz val="18"/>
        <rFont val="Arial"/>
        <family val="2"/>
      </rPr>
      <t xml:space="preserve"> (3)</t>
    </r>
  </si>
  <si>
    <r>
      <t>Bell SCT États-Unis</t>
    </r>
    <r>
      <rPr>
        <vertAlign val="superscript"/>
        <sz val="18"/>
        <rFont val="Arial"/>
        <family val="2"/>
      </rPr>
      <t xml:space="preserve"> (F) (H)</t>
    </r>
  </si>
  <si>
    <t>Pertes nettes d’abonnés des SAR filaires résidentiels de détail de Bell SCT</t>
  </si>
  <si>
    <r>
      <t xml:space="preserve">Abonnés des SAR filaires résidentiels de détail de Bell SCT </t>
    </r>
    <r>
      <rPr>
        <b/>
        <vertAlign val="superscript"/>
        <sz val="18"/>
        <rFont val="Arial"/>
        <family val="2"/>
      </rPr>
      <t>(F) (H)</t>
    </r>
  </si>
  <si>
    <t xml:space="preserve">Au T4 2025, après un examen complet des comptes d’abonnés de Ziply Fiber à la suite de notre acquisition le 1ᵉʳ août 2025, nous avons réduit la clientèle d’abonnés des services Internet haute vitesse de détail et des SAR résidentiels de détail de 13 029 abonnés (y compris 10  955 abonnés aux services FTTH)  et de 1 106 abonnés, respectivement, à des fins d’alignement sur la méthode de désactivation des abonnés de Bell. </t>
  </si>
  <si>
    <r>
      <t xml:space="preserve">Le RMU combiné des abonnés utilisant des téléphones mobiles se définit comme les produits externes tirés des services sans fil du secteur Bell SCT Canada divisés par le nombre moyen d’abonnés utilisant des téléphones mobiles pour la période visée, et est exprimé en unité monétaire par mois. Se reporter à la note 3 </t>
    </r>
    <r>
      <rPr>
        <i/>
        <sz val="17"/>
        <rFont val="Arial"/>
        <family val="2"/>
      </rPr>
      <t>Indicateurs de performance clés</t>
    </r>
    <r>
      <rPr>
        <sz val="17"/>
        <rFont val="Arial"/>
        <family val="2"/>
      </rPr>
      <t xml:space="preserve"> des notes annexes  pour un complément d’information sur le RMU combiné.</t>
    </r>
  </si>
  <si>
    <r>
      <t xml:space="preserve">RMU combiné ($/mois) </t>
    </r>
    <r>
      <rPr>
        <vertAlign val="superscript"/>
        <sz val="18"/>
        <rFont val="Arial"/>
        <family val="2"/>
      </rPr>
      <t>(C) (G)</t>
    </r>
  </si>
  <si>
    <r>
      <t>Taux de désabonnement combiné (%) (moyen par mois)</t>
    </r>
    <r>
      <rPr>
        <vertAlign val="superscript"/>
        <sz val="18"/>
        <rFont val="Arial"/>
        <family val="2"/>
      </rPr>
      <t xml:space="preserve"> (C)</t>
    </r>
  </si>
  <si>
    <r>
      <t>Abonnés des services Internet haute vitesse</t>
    </r>
    <r>
      <rPr>
        <b/>
        <vertAlign val="superscript"/>
        <sz val="18"/>
        <rFont val="Arial"/>
        <family val="2"/>
      </rPr>
      <t xml:space="preserve"> (A)</t>
    </r>
  </si>
  <si>
    <t>Impôt sur le résultat payé sur les cessions importantes</t>
  </si>
  <si>
    <t>Diminution des effets à payer</t>
  </si>
  <si>
    <t>Augmentation (diminution) nette de la trésorerie</t>
  </si>
  <si>
    <r>
      <t>Adoption initiale des modifications apportées à IFRS 9 et à IFRS 7 au 1</t>
    </r>
    <r>
      <rPr>
        <vertAlign val="superscript"/>
        <sz val="16"/>
        <rFont val="Arial"/>
        <family val="2"/>
      </rPr>
      <t>er</t>
    </r>
    <r>
      <rPr>
        <sz val="16"/>
        <rFont val="Arial"/>
        <family val="2"/>
      </rPr>
      <t> janvier 2026</t>
    </r>
  </si>
  <si>
    <t>Augmentation nette des équivalents de trésorerie</t>
  </si>
  <si>
    <t>Ajustements afin de rapprocher le bénéfice net et les flux de trésorerie
      liés aux activités d’exploitation</t>
  </si>
  <si>
    <t>Pertes nettes (profits nets) sur placements</t>
  </si>
  <si>
    <t>Augmentation des placements à court terme</t>
  </si>
  <si>
    <t>42,7  %</t>
  </si>
  <si>
    <t>45,2  %</t>
  </si>
  <si>
    <t>45,1  %</t>
  </si>
  <si>
    <t>12,5  %</t>
  </si>
  <si>
    <t>66,7  %</t>
  </si>
  <si>
    <t>3,6  %</t>
  </si>
  <si>
    <t>13,6  %</t>
  </si>
  <si>
    <t xml:space="preserve">        Bell SCT Canada</t>
  </si>
  <si>
    <t xml:space="preserve">        Bell SCT États-Unis</t>
  </si>
  <si>
    <t xml:space="preserve">        Bell Services de communications et de technologies (Bell SCT) Canada</t>
  </si>
  <si>
    <t>(66,7) pts</t>
  </si>
  <si>
    <t xml:space="preserve">Au T4 2025, après un examen complet des comptes d’abonnés de Ziply Fiber à la suite de notre acquisition le 1ᵉʳ août 2025, nous avons réduit la clientèle d’abonnés des services Internet haute vitesse de détail et des SAR résidentiels de détail de 13 029 abonnés (y compris 10 955 abonnés aux services FTTH)  et de 1 106 abonnés, respectivement, à des fins d’alignement sur la méthode de désactivation des abonnés de Bell. </t>
  </si>
  <si>
    <t xml:space="preserve">  Pertes nettes sur placements</t>
  </si>
  <si>
    <t>Inclus dans les produits d’exploitation de Bell SCT Canada :</t>
  </si>
  <si>
    <t>Produits de Bell Marchés Affaires</t>
  </si>
  <si>
    <r>
      <t xml:space="preserve">Abonnés des services vidéo </t>
    </r>
    <r>
      <rPr>
        <b/>
        <vertAlign val="superscript"/>
        <sz val="18"/>
        <rFont val="Arial"/>
        <family val="2"/>
      </rPr>
      <t>(3) (B)</t>
    </r>
  </si>
  <si>
    <r>
      <t>Abonnés des services vidéo de Bell SCT à la fin de la période</t>
    </r>
    <r>
      <rPr>
        <b/>
        <vertAlign val="superscript"/>
        <sz val="18"/>
        <rFont val="Arial"/>
        <family val="2"/>
      </rPr>
      <t xml:space="preserve"> (E) (H)</t>
    </r>
  </si>
  <si>
    <r>
      <t xml:space="preserve">Abonnés utilisant des appareils mobiles </t>
    </r>
    <r>
      <rPr>
        <b/>
        <vertAlign val="superscript"/>
        <sz val="18"/>
        <rFont val="Arial"/>
        <family val="2"/>
      </rPr>
      <t>(3)</t>
    </r>
  </si>
  <si>
    <r>
      <t xml:space="preserve">Services postpayés </t>
    </r>
    <r>
      <rPr>
        <vertAlign val="superscript"/>
        <sz val="18"/>
        <rFont val="Arial"/>
        <family val="2"/>
      </rPr>
      <t>(C) (G)</t>
    </r>
  </si>
  <si>
    <r>
      <t>Au T3 2025, à la suite de l’acquisition de Ziply Fiber le 1</t>
    </r>
    <r>
      <rPr>
        <vertAlign val="superscript"/>
        <sz val="17"/>
        <rFont val="Arial"/>
        <family val="2"/>
      </rPr>
      <t>er</t>
    </r>
    <r>
      <rPr>
        <sz val="17"/>
        <rFont val="Arial"/>
        <family val="2"/>
      </rPr>
      <t xml:space="preserve"> août 2025, la clientèle d’abonnés de Bell SCT États-Unis pour les services Internet haute vitesse de détail, les services de télé IP de détail et les SAR filaires résidentiels de détail a augmenté de 442 861 abonnés (y compris 358 615 abonnés aux services FTTH), de 6 089 abonnés et de 84 440 abonnés, respectivement.</t>
    </r>
  </si>
  <si>
    <r>
      <t>Abonnés des services vidéo</t>
    </r>
    <r>
      <rPr>
        <b/>
        <vertAlign val="superscript"/>
        <sz val="18"/>
        <rFont val="Arial"/>
        <family val="2"/>
      </rPr>
      <t xml:space="preserve"> (B)</t>
    </r>
  </si>
  <si>
    <t>(Diminution) augmentation des effets à payer</t>
  </si>
  <si>
    <r>
      <t>Abonnés des services Internet résidentiels FTTH</t>
    </r>
    <r>
      <rPr>
        <b/>
        <vertAlign val="superscript"/>
        <sz val="18"/>
        <rFont val="Arial"/>
        <family val="2"/>
      </rPr>
      <t xml:space="preserve"> (A)</t>
    </r>
  </si>
  <si>
    <t>Au T3 2025, Bell SCT Canada a réduit sa clientèle d’abonnés des services postpayés utilisant des téléphones mobiles et des appareils mobiles connectés de 51  541 et 7 867, respectivement, à la suite de l’examen d’un compte client du secteur public visant à éliminer les abonnés non utilisateurs.</t>
  </si>
  <si>
    <t>1FPBJ080TG722CSYVJ8XP5HDVW3K0CKPS74MBCXVFJXKJDZ1BNS0</t>
  </si>
  <si>
    <t>Ann-Ji Prud'homme</t>
  </si>
  <si>
    <t xml:space="preserve">Au début du T1 2026, Bell SCT Canada a retiré 181 086 abonnés aux services Internet de Virgin Plus (y compris 124 956 abonnés aux services FTTH) de chacune des clientèles en question, car nous avons cessé de vendre de nouveaux forfaits pour ces services en Ontario le 14 janvier 2026. </t>
  </si>
  <si>
    <t>Au début du T1 2026, Bell SCT Canada a retiré 21 886 abonnés des services de télé IP de Virgin Plus de la clientèle en question, car nous avons cessé de vendre de nouveaux forfaits pour ces services en Ontario le 14 janvier 2026.</t>
  </si>
  <si>
    <t>Au début du T1 2026, Bell SCT Canada a retiré 181 086 abonnés aux services Internet de Virgin Plus (y compris 124 956 abonnés aux services FTTH) de chacune des clientèles en question, car nous avons cessé de vendre de nouveaux forfaits pour ces services en Ontario le 14 janvier 2026.</t>
  </si>
  <si>
    <t xml:space="preserve">Au début du T1 2026, Bell SCT Canada a retiré 21 886 abonnés des services de télé IP de Virgin Plus de la clientèle en question, car nous avons cessé de vendre de nouveaux forfaits pour ces services en Ontario le 14 janvier 2026. </t>
  </si>
  <si>
    <r>
      <t>Avec prise d’effet le 1</t>
    </r>
    <r>
      <rPr>
        <vertAlign val="superscript"/>
        <sz val="17"/>
        <rFont val="Arial"/>
        <family val="2"/>
      </rPr>
      <t>er</t>
    </r>
    <r>
      <rPr>
        <sz val="17"/>
        <rFont val="Arial"/>
        <family val="2"/>
      </rPr>
      <t xml:space="preserve"> janvier 2026, Bell SCT Canada a mis à jour la définition d’abonné des services de télévision sur protocole Internet (télé IP) pour inclure les abonnés aux forfaits regroupant différents services de diffusion en continu, qui sont présentés au moyen d’une nouvelle mesure des abonnés aux services vidéo. Pour être considéré comme un abonné à un forfait regroupant différents services de diffusion en continu, un client ou une cliente doit s’abonner à un forfait qui comprend au moins un service de diffusion en continu offert par un tiers et un offert par BCE (forfait de deux, trois ou quatre services comprenant Crave, TSN, Netflix et Disney+) et avoir une relation client directe avec BCE. Par conséquent, le nombre d’abonnés et les activations nettes de 2025 présentés auparavant ont été retraités à des fins de comparaison. </t>
    </r>
  </si>
  <si>
    <r>
      <t>Avec prise d’effet le 1</t>
    </r>
    <r>
      <rPr>
        <vertAlign val="superscript"/>
        <sz val="17"/>
        <rFont val="Arial"/>
        <family val="2"/>
      </rPr>
      <t>er</t>
    </r>
    <r>
      <rPr>
        <sz val="17"/>
        <rFont val="Arial"/>
        <family val="2"/>
      </rPr>
      <t xml:space="preserve"> janvier 2026, Bell SCT Canada a retiré 134 000 abonnés utilisant des téléphones mobiles (31 000 abonnés des services postpayés et 103 000 abonnés des services prépayés) et 92 884 abonnés utilisant des appareils mobiles connectés de chacune des clientèles en question, car nous avons décidé de mettre hors service notre réseau de troisième génération et d’accès haute vitesse au réseau à commutation de paquets (3G/HSPA) le 31 décembre 2025 au Manitoba et le 31 mars 2027 à l’échelle nationale. </t>
    </r>
  </si>
  <si>
    <r>
      <t>Avec prise d’effet le 1</t>
    </r>
    <r>
      <rPr>
        <vertAlign val="superscript"/>
        <sz val="17"/>
        <rFont val="Arial"/>
        <family val="2"/>
      </rPr>
      <t>er</t>
    </r>
    <r>
      <rPr>
        <sz val="17"/>
        <rFont val="Arial"/>
        <family val="2"/>
      </rPr>
      <t xml:space="preserve"> janvier 2026, Bell SCT Canada a mis à jour la définition d’un abonné des services de télévision sur protocole Internet (télé IP) pour inclure les abonnés aux forfaits regroupant différents services de diffusion en continu, qui sont présentés au moyen d’une nouvelle mesure des abonnés aux services vidéo. Pour être considéré comme un abonné à un forfait regroupant différents services de diffusion en continu, un client ou une cliente doit s’abonner à un forfait qui comprend au moins un service de diffusion en continu offert par un tiers et un offert par BCE (forfait de deux, trois ou quatre services comprenant Crave, TSN, Netflix et Disney+) et avoir une relation client directe avec BCE. Par conséquent, le nombre d’abonnés et les activations nettes de 2025 présentés auparavant ont été retraités à des fins de comparaison. </t>
    </r>
  </si>
  <si>
    <t>(non audité)</t>
  </si>
  <si>
    <r>
      <t>Les produits d'exploitation de Bell Marchés Affaires comprennent les produits d'exploitation tirés des produits et des services sur fil et sans fil générés par la vente de services de communications et de solutions propulsées par l’intelligence artificielle (IA) à de moyennes et grandes entreprises clientes de détail. Les produits tirés des communications comprennent les services de connectivité de base, dont les services de réseau sans fil, Internet, voix et données vendus directement à la clientèle d’affaires, ainsi que les services infonuagiques évolués, comme les services de centres de contact (CCaaS) et les communications unifiées en tant que service (UCaaS). Les produits liés aux solutions propulsées par l’IA comprennent les produits tirés d’Ateko, de Bell Cyber et du Réseau d’IA tissé de Bell.</t>
    </r>
    <r>
      <rPr>
        <b/>
        <sz val="16"/>
        <color theme="1"/>
        <rFont val="Arial"/>
        <family val="2"/>
      </rPr>
      <t xml:space="preserve"> </t>
    </r>
  </si>
  <si>
    <r>
      <t>Avec prise d’effet le 1</t>
    </r>
    <r>
      <rPr>
        <vertAlign val="superscript"/>
        <sz val="17"/>
        <rFont val="Arial"/>
        <family val="2"/>
      </rPr>
      <t>er</t>
    </r>
    <r>
      <rPr>
        <sz val="17"/>
        <rFont val="Arial"/>
        <family val="2"/>
      </rPr>
      <t xml:space="preserve"> janvier 2026, nous avons mis à jour notre mesure du nombre d’abonnés des services Internet pour inclure les abonnés des services de gros en raison de l'incidence sur nos activités de la récente décision du  Conseil de la radiodiffusion et des télécommunications canadiennes (CRTC) rendant obligatoire l'établissement d’un service d’accès haute vitesse de gros groupé sur les installations utilisant la technologie de réseau de fibre jusqu’aux locaux de l’abonné (FTTP). Par conséquent, le nombre d’abonnés et les activations nettes de 2025 présentés auparavant ont été retraités à des fins de comparaison. Nous avons également étoffé les informations fournies et présentons maintenant le nombre d’abonnés et les activations nettes de façon distincte pour les services FTTH résidentiels. </t>
    </r>
  </si>
  <si>
    <r>
      <t>Avec prise d’effet le 1</t>
    </r>
    <r>
      <rPr>
        <vertAlign val="superscript"/>
        <sz val="17"/>
        <rFont val="Arial"/>
        <family val="2"/>
      </rPr>
      <t>er</t>
    </r>
    <r>
      <rPr>
        <sz val="17"/>
        <rFont val="Arial"/>
        <family val="2"/>
      </rPr>
      <t xml:space="preserve"> janvier 2026, nous avons mis à jour notre mesure du nombre d’abonnés des services Internet pour inclure les abonnés des services de gros en raison de l'incidence sur nos activités de la récente décision du CRTC rendant obligatoire l’établissement d’un service d’accès haute vitesse de gros groupé sur les installations utilisant la technologie de réseau de fibre FTTP. Par conséquent, le nombre d’abonnés et les activations nettes de 2025 présentés auparavant ont été retraités à des fins de comparaison. Nous avons également étoffé les informations fournies et présentons maintenant le nombre d’abonnés et les activations nettes de façon distincte pour les services FTTH résidentiels.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</si>
</sst>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9">
    <numFmt numFmtId="5" formatCode="&quot;$&quot;#,##0;\-&quot;$&quot;#,##0"/>
    <numFmt numFmtId="6" formatCode="&quot;$&quot;#,##0;[Red]\-&quot;$&quot;#,##0"/>
    <numFmt numFmtId="7" formatCode="&quot;$&quot;#,##0.00;\-&quot;$&quot;#,##0.0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_(* \(#,##0\);_(* &quot;-&quot;_);_(@_)"/>
    <numFmt numFmtId="165" formatCode="_(* #,##0.00_);_(* \(#,##0.00\);_(* &quot;-&quot;??_);_(@_)"/>
    <numFmt numFmtId="166" formatCode="#,##0\ &quot;$&quot;_);\(#,##0\ &quot;$&quot;\)"/>
    <numFmt numFmtId="167" formatCode="#,##0.00&quot;¢/kWh&quot;"/>
    <numFmt numFmtId="168" formatCode="#,##0.0,"/>
    <numFmt numFmtId="169" formatCode="0.000000"/>
    <numFmt numFmtId="170" formatCode="0.00_);\(0.00\);0.00"/>
    <numFmt numFmtId="171" formatCode="#,##0.0_);\(#,##0.0\)"/>
    <numFmt numFmtId="172" formatCode="[$-409]mmm\-yy;@"/>
    <numFmt numFmtId="173" formatCode="&quot;$&quot;_(#,##0.00_);&quot;$&quot;\(#,##0.00\)"/>
    <numFmt numFmtId="174" formatCode="[Blue]mmm\-dd\-yy"/>
    <numFmt numFmtId="175" formatCode="#,##0.0_)\x;\(#,##0.0\)\x"/>
    <numFmt numFmtId="176" formatCode="[Blue]mmm\-yy"/>
    <numFmt numFmtId="177" formatCode="#,##0.0_)_x;\(#,##0.0\)_x"/>
    <numFmt numFmtId="178" formatCode="mmm\ d\,\ yyyy"/>
    <numFmt numFmtId="179" formatCode="0.0_)\%;\(0.0\)\%"/>
    <numFmt numFmtId="180" formatCode="_(* #,##0.0000_);_(* \(#,##0.0000\);_(* &quot;-&quot;\ \ _);@"/>
    <numFmt numFmtId="181" formatCode="#,##0.0_)_%;\(#,##0.0\)_%"/>
    <numFmt numFmtId="182" formatCode="_(* #,##0_);_(* \(#,##0\);_(* &quot;-&quot;\ \ _);@\ &quot; (HHV)&quot;"/>
    <numFmt numFmtId="183" formatCode="&quot;\&quot;#,##0.00;[Red]&quot;\&quot;\-#,##0.00"/>
    <numFmt numFmtId="184" formatCode="&quot;\&quot;#,##0;[Red]&quot;\&quot;\-#,##0"/>
    <numFmt numFmtId="185" formatCode="[Blue]###&quot;.&quot;#\-###"/>
    <numFmt numFmtId="186" formatCode="[Blue]####\ ###"/>
    <numFmt numFmtId="187" formatCode="_(* &quot;$&quot;#,##0_);* \(&quot;$&quot;#,##0\)"/>
    <numFmt numFmtId="188" formatCode="_(* #,##0_);* \(#,##0\)"/>
    <numFmt numFmtId="189" formatCode="_(* &quot;$&quot;#,##0_);* \(&quot;$&quot;#,##0\);_(* &quot;$&quot;&quot;-&quot;_);_(@_)"/>
    <numFmt numFmtId="190" formatCode="_(* &quot;$&quot;#,##0.00_);* \(&quot;$&quot;#,##0.00\);_(* &quot;$&quot;0.00_);_(@_)"/>
    <numFmt numFmtId="191" formatCode="_(* &quot;$&quot;#,##0_);* \(&quot;$&quot;#,##0\);_(* &quot;$&quot;0_);_(@_)"/>
    <numFmt numFmtId="192" formatCode="_(* #,##0_);* \(#,##0\);_(* &quot;-&quot;_);_(@_)"/>
    <numFmt numFmtId="193" formatCode="m\-d\-yy"/>
    <numFmt numFmtId="194" formatCode="_-* #,##0_-;\-* #,##0_-;_-* &quot;-&quot;??_-;_-@_-"/>
    <numFmt numFmtId="195" formatCode="[Blue]#,##0_);[Red]\(#,##0\);\-??"/>
    <numFmt numFmtId="196" formatCode="0_);\(0\)"/>
    <numFmt numFmtId="197" formatCode="&quot;$&quot;#,##0.0"/>
    <numFmt numFmtId="198" formatCode="@\ \•\ "/>
    <numFmt numFmtId="199" formatCode="&quot;$&quot;#.;\(&quot;$&quot;#,\)"/>
    <numFmt numFmtId="200" formatCode="_(* #,##0.0000_);_(* \(#,##0.0000\);_(* &quot;-&quot;??_);_(@_)"/>
    <numFmt numFmtId="201" formatCode="0.0%;[Red]\(0.0%\)"/>
    <numFmt numFmtId="202" formatCode="0%;[Red]\(0%\)"/>
    <numFmt numFmtId="203" formatCode="0.0%;\(0.0%\)"/>
    <numFmt numFmtId="204" formatCode="0.0%"/>
    <numFmt numFmtId="205" formatCode="_(* #,##0_);* \(#,##0\);_(* 0_);_(@_)"/>
    <numFmt numFmtId="206" formatCode="General_)"/>
    <numFmt numFmtId="207" formatCode="_-* #,##0.0000_-;\-* #,##0.0000_-;_-* &quot;-&quot;??_-;_-@_-"/>
    <numFmt numFmtId="208" formatCode="#,##0_);\(#,##0\);\ \-\ \ \ "/>
    <numFmt numFmtId="209" formatCode="_-* #,##0.00\ _D_M_-;\-* #,##0.00\ _D_M_-;_-* &quot;-&quot;??\ _D_M_-;_-@_-"/>
    <numFmt numFmtId="210" formatCode="#,##0.000000_);\(#,##0.000000\)"/>
    <numFmt numFmtId="211" formatCode="_(* #,##0_);_(* \(#,##0\);_(* &quot;-&quot;\ \ _);@"/>
    <numFmt numFmtId="212" formatCode="_-* #,##0.00\ &quot;DM&quot;_-;\-* #,##0.00\ &quot;DM&quot;_-;_-* &quot;-&quot;??\ &quot;DM&quot;_-;_-@_-"/>
    <numFmt numFmtId="213" formatCode="&quot;$&quot;#,##0.0000000_);[Red]\(&quot;$&quot;#,##0.0000000\);\-\-\ \ \ "/>
    <numFmt numFmtId="214" formatCode="_-* #,##0\ _P_t_s_-;\-* #,##0\ _P_t_s_-;_-* &quot;-&quot;\ _P_t_s_-;_-@_-"/>
    <numFmt numFmtId="215" formatCode="&quot;$&quot;#,##0,,;[Red]\(&quot;$&quot;#,##0,,\)"/>
    <numFmt numFmtId="216" formatCode="&quot;$&quot;#,##0.00"/>
    <numFmt numFmtId="217" formatCode="_ * #,##0_ ;_ * \-#,##0_ ;_ * &quot;-&quot;_ ;_ @_ "/>
    <numFmt numFmtId="218" formatCode="0.00_);\(0.00\);0.00_)"/>
    <numFmt numFmtId="219" formatCode="#,##0.0"/>
    <numFmt numFmtId="220" formatCode="#,##0.0,,;[Red]\(#,##0.0,,\)"/>
    <numFmt numFmtId="221" formatCode="&quot;$&quot;#,##0,,&quot;#&quot;"/>
    <numFmt numFmtId="222" formatCode="mmm\ yyyy"/>
    <numFmt numFmtId="223" formatCode="_(* #,##0.000000_);_(* \(#,##0.000000\);_(* &quot;-&quot;??_);_(@_)"/>
    <numFmt numFmtId="224" formatCode="#,##0,_);\(#,##0,\)"/>
    <numFmt numFmtId="225" formatCode="&quot;$&quot;\ #,##0_);[Red]\(&quot;$&quot;\ #,##0\)"/>
    <numFmt numFmtId="226" formatCode="0.0"/>
    <numFmt numFmtId="227" formatCode="0%;\(0%\)"/>
    <numFmt numFmtId="228" formatCode="#,##0.0\%_);\(#,##0.0\%\);#,##0.0\%_);@_)"/>
    <numFmt numFmtId="229" formatCode="0.000\x"/>
    <numFmt numFmtId="230" formatCode="#,##0.0%;[Red]\(#,##0.0%\)"/>
    <numFmt numFmtId="231" formatCode="0.00\%;\-0.00\%;0.00\%"/>
    <numFmt numFmtId="232" formatCode="#,##0.0_);[Red]\(#,##0.0\)"/>
    <numFmt numFmtId="233" formatCode="0.00\x;\-0.00\x;0.00\x"/>
    <numFmt numFmtId="234" formatCode="_(* #,##0_);_(* \(#,##0\);_(* &quot;-&quot;??_);_(@_)"/>
    <numFmt numFmtId="235" formatCode="&quot;   &quot;@"/>
    <numFmt numFmtId="236" formatCode="_(* #,##0_);_(* \(#,##0\);_(* &quot;-&quot;_)"/>
    <numFmt numFmtId="237" formatCode="#,##0.0,;[Red]\(#,##0.0,\)"/>
    <numFmt numFmtId="238" formatCode="#,##0.0,_);[Red]\(#,##0.0,\)"/>
    <numFmt numFmtId="239" formatCode="0.00000%"/>
    <numFmt numFmtId="240" formatCode="_(&quot;$&quot;* #,##0.0_);_(&quot;$&quot;* \(#,##0.0\);_(&quot;$&quot;* &quot;-&quot;??_);_(@_)"/>
    <numFmt numFmtId="241" formatCode="_(* #,##0.000_);_(* \(#,##0.000\);_(* &quot;-&quot;??_);_(@_)"/>
    <numFmt numFmtId="242" formatCode="_-* #,##0\ &quot;Pts&quot;_-;\-* #,##0\ &quot;Pts&quot;_-;_-* &quot;-&quot;\ &quot;Pts&quot;_-;_-@_-"/>
    <numFmt numFmtId="243" formatCode="_-* #,##0.00\ &quot;Pts&quot;_-;\-* #,##0.00\ &quot;Pts&quot;_-;_-* &quot;-&quot;??\ &quot;Pts&quot;_-;_-@_-"/>
    <numFmt numFmtId="244" formatCode="_(* #,##0_);_(* \(#,##0\);_(* &quot;-&quot;\ \ _);@\ &quot; (1 = Yes, 0 = No)&quot;"/>
    <numFmt numFmtId="245" formatCode="_(* #,##0.0_);_(* \(#,##0.0\);_(* &quot;-&quot;_);_(@_)"/>
    <numFmt numFmtId="246" formatCode="_(&quot;$&quot;* #,##0.0000_);_(&quot;$&quot;* \(#,##0.0000\);_(&quot;$&quot;* &quot;-&quot;_);_(@_)"/>
    <numFmt numFmtId="247" formatCode="0.0\ &quot;pts&quot;;\(0.0\)\ &quot;pts&quot;"/>
    <numFmt numFmtId="248" formatCode="_(* #,##0.00_);_(* \(#,##0.00\);_(* &quot;-&quot;_);_(@_)"/>
    <numFmt numFmtId="249" formatCode="_-* #,##0\ _$_-;_-* #,##0\ _$\-;_-* &quot;-&quot;??\ _$_-;_-@_-"/>
    <numFmt numFmtId="250" formatCode="_(* #,##0.0_);_(* \(#,##0.0\);_(* &quot;-&quot;??_);_(@_)"/>
    <numFmt numFmtId="251" formatCode="_(&quot;$&quot;* #,##0.00_);_(&quot;$&quot;* \(#,##0.00\);_(&quot;$&quot;* &quot;-&quot;_);_(@_)"/>
    <numFmt numFmtId="252" formatCode="#,##0_)_x;\(#,##0\)_x"/>
    <numFmt numFmtId="253" formatCode="_-* #,##0.00_-;\-* #,##0.00_-;_-* &quot;-&quot;_-;_-@_-"/>
    <numFmt numFmtId="254" formatCode="_(* #,##0.000_);_(* \(#,##0.000\);_(* &quot;-&quot;\ \ _);@"/>
    <numFmt numFmtId="255" formatCode="_(* #,##0.00_);* \(#,##0.00\)"/>
    <numFmt numFmtId="256" formatCode="0.00\ &quot;pts&quot;;\(0.00\)\ &quot;pts&quot;"/>
    <numFmt numFmtId="257" formatCode="0.0%;\(0.0%\);_(* &quot;-&quot;\ _)"/>
    <numFmt numFmtId="258" formatCode="0.0\ &quot;pts&quot;;\(0.0\)\ &quot;pts&quot;;_(* &quot;-&quot;\ _)"/>
    <numFmt numFmtId="259" formatCode="0.00%;\(0.00%\)"/>
    <numFmt numFmtId="260" formatCode="_-* #,##0.00000_-;\-* #,##0.00000_-;_-* &quot;-&quot;??_-;_-@_-"/>
    <numFmt numFmtId="261" formatCode="0.0000"/>
    <numFmt numFmtId="262" formatCode="_ * ###\ ##0_)\ __\ ;_ * \(###\ ##0\)\ __\ ;\ * \–_)\ __\ ;_ * @_)\ __\ "/>
    <numFmt numFmtId="263" formatCode="_ * ##0_)\ __\ ;_ * \(##0\)\ __\ ;\ * \–_)\ __\ ;_ * @_)\ __\ "/>
    <numFmt numFmtId="264" formatCode="_(* ###0_);* \(#,##0\);_(* &quot;-&quot;_);_(@_)"/>
    <numFmt numFmtId="265" formatCode="_(* #\ ##0_);* \(#\ ##0\);_(* &quot;–&quot;_);_(@_)"/>
    <numFmt numFmtId="266" formatCode="_ * ##0.00_)\ __\ ;_ * \(##0.00\)\ __\ ;\ * \–_)\ __\ ;_ * @_)\ __\ "/>
    <numFmt numFmtId="267" formatCode="_ * ##0.0_)\ %;_ * \(##0.0\)\ %;\ * \–_)\ \%;_ * @_)\ __\ "/>
    <numFmt numFmtId="268" formatCode="_ * ###\ ###\ ##0_)\ __\ ;_ * \(###\ ###\ ##0\)\ __\ ;\ * \–_)\ __\ ;_ * @_)\ __\ "/>
    <numFmt numFmtId="269" formatCode="_ * ##0.00_)\ %;_ * \(##0.00\)\ %;\ * \–_)\ \%;_ * @_)\ __\ "/>
    <numFmt numFmtId="270" formatCode="0.00\ &quot; pt&quot;;\(0.00\)\ &quot;pt&quot;"/>
    <numFmt numFmtId="271" formatCode="0.0\ &quot; pt&quot;;\(0.0\)\ &quot;pt&quot;"/>
    <numFmt numFmtId="272" formatCode="_ * ##0.00_)\ &quot;$&quot;\ ;_ * \(##0.00\)\ &quot;$&quot;\ ;\ * \–_)\ &quot;$&quot;\ ;_ * @_)\ __\ "/>
    <numFmt numFmtId="273" formatCode="_ * ##0.0000_)\ &quot;$&quot;\ ;_ * \(##0.0000\)\ &quot;$&quot;\ ;\ * \–_)\ &quot;$&quot;\ ;_ * @_)\ __\ "/>
    <numFmt numFmtId="274" formatCode="_ * ##0.0_)\ __\ ;_ * \(##0.0\)\ __\ ;\ * \–_)\ __\ ;_ * @_)\ __\ "/>
  </numFmts>
  <fonts count="244">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name val="Geneva"/>
      <family val="2"/>
    </font>
    <font>
      <sz val="12"/>
      <name val="New Century Schlbk"/>
    </font>
    <font>
      <sz val="10"/>
      <color indexed="8"/>
      <name val="MS Sans Serif"/>
      <family val="2"/>
    </font>
    <font>
      <sz val="10"/>
      <name val="MS Sans Serif"/>
      <family val="2"/>
    </font>
    <font>
      <sz val="11"/>
      <name val="Arial"/>
      <family val="2"/>
    </font>
    <font>
      <sz val="12"/>
      <name val="Times New Roman"/>
      <family val="1"/>
    </font>
    <font>
      <sz val="10"/>
      <name val="Helv"/>
      <family val="2"/>
    </font>
    <font>
      <sz val="10"/>
      <color indexed="8"/>
      <name val="Arial"/>
      <family val="2"/>
    </font>
    <font>
      <sz val="8"/>
      <color indexed="18"/>
      <name val="Arial"/>
      <family val="2"/>
    </font>
    <font>
      <b/>
      <u val="singleAccounting"/>
      <sz val="10"/>
      <color indexed="18"/>
      <name val="Arial"/>
      <family val="2"/>
    </font>
    <font>
      <sz val="11"/>
      <name val="‚l‚r –¾’©"/>
      <charset val="128"/>
    </font>
    <font>
      <sz val="12"/>
      <name val="¹ÙÅÁÃ¼"/>
      <charset val="129"/>
    </font>
    <font>
      <sz val="11"/>
      <color indexed="8"/>
      <name val="Calibri"/>
      <family val="2"/>
    </font>
    <font>
      <sz val="11"/>
      <color indexed="9"/>
      <name val="Calibri"/>
      <family val="2"/>
    </font>
    <font>
      <sz val="10"/>
      <color indexed="9"/>
      <name val="Arial"/>
      <family val="2"/>
    </font>
    <font>
      <sz val="10"/>
      <name val="Helv"/>
    </font>
    <font>
      <sz val="10"/>
      <name val="Times New Roman"/>
      <family val="1"/>
    </font>
    <font>
      <u val="doubleAccounting"/>
      <sz val="10"/>
      <name val="Arial"/>
      <family val="2"/>
    </font>
    <font>
      <sz val="10"/>
      <color indexed="12"/>
      <name val="Arial"/>
      <family val="2"/>
    </font>
    <font>
      <sz val="8"/>
      <name val="Arial"/>
      <family val="2"/>
    </font>
    <font>
      <u val="doubleAccounting"/>
      <sz val="8"/>
      <name val="Arial"/>
      <family val="2"/>
    </font>
    <font>
      <u val="singleAccounting"/>
      <sz val="8"/>
      <name val="Arial"/>
      <family val="2"/>
    </font>
    <font>
      <b/>
      <sz val="10"/>
      <name val="Arial"/>
      <family val="2"/>
    </font>
    <font>
      <b/>
      <sz val="8"/>
      <name val="Arial"/>
      <family val="2"/>
    </font>
    <font>
      <b/>
      <sz val="9"/>
      <name val="helv"/>
    </font>
    <font>
      <sz val="8"/>
      <name val="Times New Roman"/>
      <family val="1"/>
    </font>
    <font>
      <sz val="11"/>
      <color indexed="20"/>
      <name val="Calibri"/>
      <family val="2"/>
    </font>
    <font>
      <sz val="11"/>
      <color indexed="37"/>
      <name val="Calibri"/>
      <family val="2"/>
    </font>
    <font>
      <sz val="11"/>
      <color indexed="16"/>
      <name val="Calibri"/>
      <family val="2"/>
    </font>
    <font>
      <b/>
      <sz val="9"/>
      <color indexed="0"/>
      <name val="Arial"/>
      <family val="2"/>
    </font>
    <font>
      <sz val="9"/>
      <color indexed="0"/>
      <name val="Arial"/>
      <family val="2"/>
    </font>
    <font>
      <b/>
      <i/>
      <u/>
      <sz val="10"/>
      <name val="Arial"/>
      <family val="2"/>
    </font>
    <font>
      <sz val="12"/>
      <name val="Tms Rmn"/>
    </font>
    <font>
      <sz val="9"/>
      <color indexed="8"/>
      <name val="Arial"/>
      <family val="2"/>
    </font>
    <font>
      <sz val="12"/>
      <name val="±¼¸²Ã¼"/>
      <charset val="129"/>
    </font>
    <font>
      <b/>
      <sz val="11"/>
      <color indexed="52"/>
      <name val="Calibri"/>
      <family val="2"/>
    </font>
    <font>
      <b/>
      <sz val="11"/>
      <color indexed="17"/>
      <name val="Calibri"/>
      <family val="2"/>
    </font>
    <font>
      <b/>
      <sz val="11"/>
      <color indexed="53"/>
      <name val="Calibri"/>
      <family val="2"/>
    </font>
    <font>
      <sz val="5.5"/>
      <name val="Helv"/>
      <family val="2"/>
    </font>
    <font>
      <b/>
      <sz val="8"/>
      <color indexed="14"/>
      <name val="Arial"/>
      <family val="2"/>
    </font>
    <font>
      <b/>
      <sz val="11"/>
      <color indexed="9"/>
      <name val="Calibri"/>
      <family val="2"/>
    </font>
    <font>
      <b/>
      <sz val="6"/>
      <name val="Helv"/>
    </font>
    <font>
      <sz val="8"/>
      <name val="Palatino"/>
      <family val="1"/>
    </font>
    <font>
      <sz val="8"/>
      <color indexed="16"/>
      <name val="MS Sans Serif"/>
      <family val="2"/>
    </font>
    <font>
      <sz val="24"/>
      <name val="Arial"/>
      <family val="2"/>
    </font>
    <font>
      <u/>
      <sz val="10"/>
      <name val="MS Sans Serif"/>
      <family val="2"/>
    </font>
    <font>
      <u/>
      <sz val="10"/>
      <name val="Arial"/>
      <family val="2"/>
    </font>
    <font>
      <sz val="10"/>
      <name val="MS Serif"/>
      <family val="1"/>
    </font>
    <font>
      <sz val="10"/>
      <name val="Courier"/>
      <family val="3"/>
    </font>
    <font>
      <i/>
      <sz val="8"/>
      <name val="Arial"/>
      <family val="2"/>
    </font>
    <font>
      <sz val="11"/>
      <name val="Century Gothic"/>
      <family val="2"/>
    </font>
    <font>
      <sz val="10"/>
      <name val="BellStone Sans"/>
    </font>
    <font>
      <b/>
      <sz val="11"/>
      <color indexed="8"/>
      <name val="Calibri"/>
      <family val="2"/>
    </font>
    <font>
      <sz val="10"/>
      <color indexed="16"/>
      <name val="MS Serif"/>
      <family val="1"/>
    </font>
    <font>
      <i/>
      <sz val="11"/>
      <color indexed="23"/>
      <name val="Calibri"/>
      <family val="2"/>
    </font>
    <font>
      <i/>
      <sz val="10"/>
      <color indexed="18"/>
      <name val="Arial"/>
      <family val="2"/>
    </font>
    <font>
      <i/>
      <sz val="10"/>
      <color indexed="23"/>
      <name val="Arial"/>
      <family val="2"/>
    </font>
    <font>
      <sz val="7"/>
      <name val="Palatino"/>
      <family val="1"/>
    </font>
    <font>
      <sz val="11"/>
      <color indexed="17"/>
      <name val="Calibri"/>
      <family val="2"/>
    </font>
    <font>
      <b/>
      <sz val="12"/>
      <color indexed="9"/>
      <name val="Tms Rmn"/>
    </font>
    <font>
      <b/>
      <sz val="12"/>
      <name val="Arial"/>
      <family val="2"/>
    </font>
    <font>
      <b/>
      <i/>
      <sz val="9"/>
      <name val="Arial"/>
      <family val="2"/>
    </font>
    <font>
      <b/>
      <sz val="15"/>
      <color indexed="62"/>
      <name val="Calibri"/>
      <family val="2"/>
    </font>
    <font>
      <b/>
      <sz val="18"/>
      <name val="Arial"/>
      <family val="2"/>
    </font>
    <font>
      <b/>
      <sz val="13"/>
      <color indexed="62"/>
      <name val="Calibri"/>
      <family val="2"/>
    </font>
    <font>
      <b/>
      <sz val="11"/>
      <color indexed="62"/>
      <name val="Calibri"/>
      <family val="2"/>
    </font>
    <font>
      <i/>
      <sz val="14"/>
      <name val="Palatino"/>
      <family val="1"/>
    </font>
    <font>
      <b/>
      <i/>
      <sz val="10"/>
      <name val="Arial"/>
      <family val="2"/>
    </font>
    <font>
      <sz val="9"/>
      <name val="Arial"/>
      <family val="2"/>
    </font>
    <font>
      <b/>
      <sz val="8"/>
      <name val="MS Sans Serif"/>
      <family val="2"/>
    </font>
    <font>
      <sz val="8"/>
      <name val="Century Gothic"/>
      <family val="2"/>
    </font>
    <font>
      <b/>
      <sz val="8"/>
      <name val="Century Gothic"/>
      <family val="2"/>
    </font>
    <font>
      <sz val="11"/>
      <color indexed="62"/>
      <name val="Calibri"/>
      <family val="2"/>
    </font>
    <font>
      <sz val="11"/>
      <color indexed="48"/>
      <name val="Calibri"/>
      <family val="2"/>
    </font>
    <font>
      <sz val="12"/>
      <name val="Helv"/>
    </font>
    <font>
      <sz val="10"/>
      <name val="GillSans Light"/>
      <family val="2"/>
    </font>
    <font>
      <u/>
      <sz val="10"/>
      <color indexed="12"/>
      <name val="Arial"/>
      <family val="2"/>
    </font>
    <font>
      <u/>
      <sz val="10"/>
      <color indexed="36"/>
      <name val="Arial"/>
      <family val="2"/>
    </font>
    <font>
      <sz val="11"/>
      <color indexed="52"/>
      <name val="Calibri"/>
      <family val="2"/>
    </font>
    <font>
      <sz val="11"/>
      <color indexed="53"/>
      <name val="Calibri"/>
      <family val="2"/>
    </font>
    <font>
      <sz val="12"/>
      <color indexed="9"/>
      <name val="Helv"/>
    </font>
    <font>
      <b/>
      <sz val="36"/>
      <name val="Times New Roman"/>
      <family val="1"/>
    </font>
    <font>
      <sz val="11"/>
      <color indexed="60"/>
      <name val="Calibri"/>
      <family val="2"/>
    </font>
    <font>
      <sz val="7"/>
      <name val="Small Fonts"/>
      <family val="2"/>
    </font>
    <font>
      <sz val="12"/>
      <name val="Arial"/>
      <family val="2"/>
    </font>
    <font>
      <sz val="6"/>
      <name val="Arial"/>
      <family val="2"/>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8"/>
      <name val="Helv"/>
    </font>
    <font>
      <b/>
      <u/>
      <sz val="10"/>
      <name val="Helv"/>
    </font>
    <font>
      <sz val="10"/>
      <color indexed="18"/>
      <name val="Arial"/>
      <family val="2"/>
    </font>
    <font>
      <sz val="10"/>
      <name val="Tms Rmn"/>
    </font>
    <font>
      <b/>
      <sz val="10"/>
      <name val="MS Sans Serif"/>
      <family val="2"/>
    </font>
    <font>
      <sz val="10"/>
      <name val="Antique Olive"/>
      <family val="2"/>
    </font>
    <font>
      <sz val="8"/>
      <name val="Wingdings"/>
      <charset val="2"/>
    </font>
    <font>
      <b/>
      <i/>
      <sz val="9"/>
      <name val="Century Gothic"/>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8"/>
      <color indexed="10"/>
      <name val="Arial"/>
      <family val="2"/>
    </font>
    <font>
      <b/>
      <sz val="11"/>
      <name val="Century Gothic"/>
      <family val="2"/>
    </font>
    <font>
      <sz val="9"/>
      <color indexed="20"/>
      <name val="Arial"/>
      <family val="2"/>
    </font>
    <font>
      <b/>
      <sz val="9"/>
      <color indexed="20"/>
      <name val="Arial"/>
      <family val="2"/>
    </font>
    <font>
      <b/>
      <i/>
      <sz val="12"/>
      <color indexed="9"/>
      <name val="Arial"/>
      <family val="2"/>
    </font>
    <font>
      <b/>
      <sz val="18"/>
      <color indexed="62"/>
      <name val="Cambria"/>
      <family val="2"/>
    </font>
    <font>
      <sz val="8"/>
      <name val="MS Sans Serif"/>
      <family val="2"/>
    </font>
    <font>
      <sz val="8"/>
      <color indexed="8"/>
      <name val="Verdana"/>
      <family val="2"/>
    </font>
    <font>
      <b/>
      <sz val="8"/>
      <color indexed="9"/>
      <name val="Verdana"/>
      <family val="2"/>
    </font>
    <font>
      <b/>
      <sz val="12"/>
      <color indexed="63"/>
      <name val="Verdana"/>
      <family val="2"/>
    </font>
    <font>
      <b/>
      <sz val="8"/>
      <color indexed="8"/>
      <name val="Verdana"/>
      <family val="2"/>
    </font>
    <font>
      <b/>
      <u/>
      <sz val="10"/>
      <color indexed="8"/>
      <name val="Arial"/>
      <family val="2"/>
    </font>
    <font>
      <b/>
      <sz val="8"/>
      <color indexed="17"/>
      <name val="Arial"/>
      <family val="2"/>
    </font>
    <font>
      <b/>
      <sz val="8"/>
      <color indexed="8"/>
      <name val="Helv"/>
    </font>
    <font>
      <b/>
      <sz val="9"/>
      <name val="Arial"/>
      <family val="2"/>
    </font>
    <font>
      <b/>
      <sz val="9"/>
      <name val="Palatino"/>
      <family val="1"/>
    </font>
    <font>
      <sz val="9"/>
      <color indexed="21"/>
      <name val="Helvetica-Black"/>
    </font>
    <font>
      <sz val="9"/>
      <name val="Helvetica-Black"/>
    </font>
    <font>
      <b/>
      <i/>
      <sz val="10"/>
      <color indexed="9"/>
      <name val="Arial"/>
      <family val="2"/>
    </font>
    <font>
      <b/>
      <i/>
      <sz val="10"/>
      <color indexed="32"/>
      <name val="Times New Roman"/>
      <family val="1"/>
    </font>
    <font>
      <b/>
      <sz val="10"/>
      <name val="Helv"/>
    </font>
    <font>
      <sz val="9"/>
      <name val="helv"/>
    </font>
    <font>
      <sz val="8"/>
      <color indexed="10"/>
      <name val="Arial Narrow"/>
      <family val="2"/>
    </font>
    <font>
      <sz val="11"/>
      <color indexed="10"/>
      <name val="Calibri"/>
      <family val="2"/>
    </font>
    <font>
      <sz val="11"/>
      <color indexed="14"/>
      <name val="Calibri"/>
      <family val="2"/>
    </font>
    <font>
      <sz val="7"/>
      <name val="Arial"/>
      <family val="2"/>
    </font>
    <font>
      <b/>
      <sz val="10"/>
      <color indexed="0"/>
      <name val="Arial"/>
      <family val="2"/>
    </font>
    <font>
      <sz val="15"/>
      <name val="Arial"/>
      <family val="2"/>
    </font>
    <font>
      <sz val="10"/>
      <color indexed="8"/>
      <name val="Arial"/>
      <family val="2"/>
    </font>
    <font>
      <sz val="11"/>
      <color indexed="8"/>
      <name val="Calibri"/>
      <family val="2"/>
    </font>
    <font>
      <sz val="8"/>
      <color indexed="8"/>
      <name val="Arial"/>
      <family val="2"/>
    </font>
    <font>
      <sz val="11"/>
      <color indexed="8"/>
      <name val="Arial"/>
      <family val="2"/>
    </font>
    <font>
      <b/>
      <sz val="11"/>
      <color indexed="8"/>
      <name val="Arial"/>
      <family val="2"/>
    </font>
    <font>
      <sz val="24"/>
      <color indexed="12"/>
      <name val="Arial"/>
      <family val="2"/>
    </font>
    <font>
      <b/>
      <sz val="20"/>
      <color indexed="10"/>
      <name val="Arial"/>
      <family val="2"/>
    </font>
    <font>
      <sz val="13"/>
      <color indexed="8"/>
      <name val="Arial"/>
      <family val="2"/>
    </font>
    <font>
      <b/>
      <sz val="13"/>
      <color indexed="8"/>
      <name val="Arial"/>
      <family val="2"/>
    </font>
    <font>
      <sz val="18"/>
      <name val="Arial"/>
      <family val="2"/>
    </font>
    <font>
      <vertAlign val="superscript"/>
      <sz val="11"/>
      <name val="Arial"/>
      <family val="2"/>
    </font>
    <font>
      <sz val="14"/>
      <color indexed="8"/>
      <name val="Arial"/>
      <family val="2"/>
    </font>
    <font>
      <b/>
      <sz val="13"/>
      <name val="Arial"/>
      <family val="2"/>
    </font>
    <font>
      <b/>
      <sz val="20"/>
      <name val="Arial"/>
      <family val="2"/>
    </font>
    <font>
      <sz val="13"/>
      <name val="Arial"/>
      <family val="2"/>
    </font>
    <font>
      <sz val="16"/>
      <name val="Arial"/>
      <family val="2"/>
    </font>
    <font>
      <b/>
      <sz val="16"/>
      <name val="Arial"/>
      <family val="2"/>
    </font>
    <font>
      <b/>
      <sz val="15"/>
      <name val="Arial"/>
      <family val="2"/>
    </font>
    <font>
      <i/>
      <sz val="16"/>
      <name val="Arial"/>
      <family val="2"/>
    </font>
    <font>
      <b/>
      <vertAlign val="superscript"/>
      <sz val="16"/>
      <name val="Arial"/>
      <family val="2"/>
    </font>
    <font>
      <b/>
      <i/>
      <sz val="16"/>
      <name val="Arial"/>
      <family val="2"/>
    </font>
    <font>
      <i/>
      <sz val="15"/>
      <name val="Arial"/>
      <family val="2"/>
    </font>
    <font>
      <vertAlign val="superscript"/>
      <sz val="15"/>
      <name val="Arial"/>
      <family val="2"/>
    </font>
    <font>
      <i/>
      <sz val="13"/>
      <name val="Arial"/>
      <family val="2"/>
    </font>
    <font>
      <b/>
      <vertAlign val="superscript"/>
      <sz val="13"/>
      <name val="Arial"/>
      <family val="2"/>
    </font>
    <font>
      <vertAlign val="superscript"/>
      <sz val="13"/>
      <name val="Arial"/>
      <family val="2"/>
    </font>
    <font>
      <b/>
      <i/>
      <sz val="13"/>
      <name val="Arial"/>
      <family val="2"/>
    </font>
    <font>
      <i/>
      <vertAlign val="superscript"/>
      <sz val="13"/>
      <name val="Arial"/>
      <family val="2"/>
    </font>
    <font>
      <b/>
      <sz val="16"/>
      <color indexed="8"/>
      <name val="Arial"/>
      <family val="2"/>
    </font>
    <font>
      <sz val="16"/>
      <color indexed="8"/>
      <name val="Arial"/>
      <family val="2"/>
    </font>
    <font>
      <i/>
      <sz val="14"/>
      <color indexed="8"/>
      <name val="Arial"/>
      <family val="2"/>
    </font>
    <font>
      <b/>
      <sz val="14"/>
      <color indexed="8"/>
      <name val="Arial"/>
      <family val="2"/>
    </font>
    <font>
      <sz val="14"/>
      <name val="Arial"/>
      <family val="2"/>
    </font>
    <font>
      <b/>
      <sz val="14"/>
      <name val="Arial"/>
      <family val="2"/>
    </font>
    <font>
      <b/>
      <i/>
      <sz val="14"/>
      <name val="Arial"/>
      <family val="2"/>
    </font>
    <font>
      <i/>
      <sz val="14"/>
      <name val="Arial"/>
      <family val="2"/>
    </font>
    <font>
      <b/>
      <sz val="14"/>
      <color indexed="30"/>
      <name val="Arial"/>
      <family val="2"/>
    </font>
    <font>
      <b/>
      <i/>
      <sz val="14"/>
      <color indexed="8"/>
      <name val="Arial"/>
      <family val="2"/>
    </font>
    <font>
      <b/>
      <i/>
      <sz val="13"/>
      <color indexed="8"/>
      <name val="Arial"/>
      <family val="2"/>
    </font>
    <font>
      <i/>
      <sz val="13"/>
      <color indexed="8"/>
      <name val="Arial"/>
      <family val="2"/>
    </font>
    <font>
      <vertAlign val="superscript"/>
      <sz val="14"/>
      <name val="Arial"/>
      <family val="2"/>
    </font>
    <font>
      <sz val="14.5"/>
      <name val="Arial"/>
      <family val="2"/>
    </font>
    <font>
      <i/>
      <sz val="14.5"/>
      <name val="Arial"/>
      <family val="2"/>
    </font>
    <font>
      <sz val="20"/>
      <name val="Arial"/>
      <family val="2"/>
    </font>
    <font>
      <sz val="19"/>
      <name val="Arial"/>
      <family val="2"/>
    </font>
    <font>
      <i/>
      <sz val="18"/>
      <name val="Arial"/>
      <family val="2"/>
    </font>
    <font>
      <sz val="18.2"/>
      <name val="Arial"/>
      <family val="2"/>
    </font>
    <font>
      <i/>
      <sz val="20"/>
      <name val="Arial"/>
      <family val="2"/>
    </font>
    <font>
      <b/>
      <i/>
      <sz val="17"/>
      <name val="Arial"/>
      <family val="2"/>
    </font>
    <font>
      <b/>
      <sz val="19"/>
      <name val="Arial"/>
      <family val="2"/>
    </font>
    <font>
      <i/>
      <sz val="19"/>
      <name val="Arial"/>
      <family val="2"/>
    </font>
    <font>
      <sz val="10"/>
      <color theme="1"/>
      <name val="Arial"/>
      <family val="2"/>
    </font>
    <font>
      <sz val="11"/>
      <color theme="1"/>
      <name val="Calibri"/>
      <family val="2"/>
      <scheme val="minor"/>
    </font>
    <font>
      <sz val="8"/>
      <color theme="1"/>
      <name val="Arial"/>
      <family val="2"/>
    </font>
    <font>
      <sz val="10"/>
      <color rgb="FF0066A4"/>
      <name val="Arial"/>
      <family val="2"/>
    </font>
    <font>
      <sz val="104"/>
      <color rgb="FF0066A4"/>
      <name val="Arial"/>
      <family val="2"/>
    </font>
    <font>
      <b/>
      <sz val="12"/>
      <color rgb="FF0066A4"/>
      <name val="Arial"/>
      <family val="2"/>
    </font>
    <font>
      <b/>
      <vertAlign val="superscript"/>
      <sz val="18"/>
      <name val="Arial"/>
      <family val="2"/>
    </font>
    <font>
      <vertAlign val="superscript"/>
      <sz val="18"/>
      <name val="Arial"/>
      <family val="2"/>
    </font>
    <font>
      <b/>
      <sz val="16"/>
      <color rgb="FFFF0000"/>
      <name val="Arial"/>
      <family val="2"/>
    </font>
    <font>
      <sz val="17"/>
      <name val="Arial"/>
      <family val="2"/>
    </font>
    <font>
      <i/>
      <sz val="17"/>
      <name val="Arial"/>
      <family val="2"/>
    </font>
    <font>
      <vertAlign val="superscript"/>
      <sz val="19"/>
      <name val="Arial"/>
      <family val="2"/>
    </font>
    <font>
      <vertAlign val="superscript"/>
      <sz val="10"/>
      <name val="Arial"/>
      <family val="2"/>
    </font>
    <font>
      <b/>
      <vertAlign val="superscript"/>
      <sz val="20"/>
      <name val="Arial"/>
      <family val="2"/>
    </font>
    <font>
      <sz val="16"/>
      <color rgb="FFFF0000"/>
      <name val="Arial"/>
      <family val="2"/>
    </font>
    <font>
      <vertAlign val="superscript"/>
      <sz val="16"/>
      <name val="Arial"/>
      <family val="2"/>
    </font>
    <font>
      <sz val="16"/>
      <color rgb="FF0070C0"/>
      <name val="Arial"/>
      <family val="2"/>
    </font>
    <font>
      <sz val="13"/>
      <color theme="1"/>
      <name val="Arial"/>
      <family val="2"/>
    </font>
    <font>
      <b/>
      <vertAlign val="superscript"/>
      <sz val="14"/>
      <name val="Arial"/>
      <family val="2"/>
    </font>
    <font>
      <b/>
      <sz val="16.5"/>
      <name val="Arial"/>
      <family val="2"/>
    </font>
    <font>
      <b/>
      <vertAlign val="superscript"/>
      <sz val="16.5"/>
      <name val="Arial"/>
      <family val="2"/>
    </font>
    <font>
      <b/>
      <sz val="16"/>
      <name val="Helvetica"/>
      <family val="2"/>
    </font>
    <font>
      <b/>
      <i/>
      <sz val="16"/>
      <name val="Helvetica"/>
      <family val="2"/>
    </font>
    <font>
      <i/>
      <sz val="16"/>
      <color rgb="FFFF0000"/>
      <name val="Arial"/>
      <family val="2"/>
    </font>
    <font>
      <b/>
      <sz val="18"/>
      <color theme="1"/>
      <name val="Arial"/>
      <family val="2"/>
    </font>
    <font>
      <b/>
      <i/>
      <sz val="18"/>
      <name val="Arial"/>
      <family val="2"/>
    </font>
    <font>
      <b/>
      <vertAlign val="superscript"/>
      <sz val="19"/>
      <name val="Arial"/>
      <family val="2"/>
    </font>
    <font>
      <b/>
      <sz val="15"/>
      <color rgb="FFFF0000"/>
      <name val="Arial"/>
      <family val="2"/>
    </font>
    <font>
      <b/>
      <sz val="10"/>
      <color rgb="FFFF0000"/>
      <name val="Arial"/>
      <family val="2"/>
    </font>
    <font>
      <b/>
      <sz val="14"/>
      <color rgb="FFFF0000"/>
      <name val="Arial"/>
      <family val="2"/>
    </font>
    <font>
      <sz val="18"/>
      <color theme="1"/>
      <name val="Arial"/>
      <family val="2"/>
    </font>
    <font>
      <sz val="18"/>
      <color rgb="FFFF0000"/>
      <name val="Arial"/>
      <family val="2"/>
    </font>
    <font>
      <sz val="14"/>
      <color theme="1"/>
      <name val="Arial"/>
      <family val="2"/>
    </font>
    <font>
      <b/>
      <sz val="18"/>
      <color rgb="FFFF0000"/>
      <name val="Arial"/>
      <family val="2"/>
    </font>
    <font>
      <sz val="16"/>
      <color theme="1"/>
      <name val="Arial"/>
      <family val="2"/>
    </font>
    <font>
      <sz val="13"/>
      <color rgb="FFFF0000"/>
      <name val="Arial"/>
      <family val="2"/>
    </font>
    <font>
      <sz val="14"/>
      <color rgb="FFFF0000"/>
      <name val="Arial"/>
      <family val="2"/>
    </font>
    <font>
      <b/>
      <sz val="22"/>
      <name val="Arial"/>
      <family val="2"/>
    </font>
    <font>
      <b/>
      <vertAlign val="superscript"/>
      <sz val="22"/>
      <name val="Arial"/>
      <family val="2"/>
    </font>
    <font>
      <i/>
      <sz val="11"/>
      <color theme="1"/>
      <name val="Arial"/>
      <family val="2"/>
    </font>
    <font>
      <sz val="10"/>
      <color rgb="FFFF0000"/>
      <name val="Arial"/>
      <family val="2"/>
    </font>
    <font>
      <vertAlign val="superscript"/>
      <sz val="17"/>
      <name val="Arial"/>
      <family val="2"/>
    </font>
    <font>
      <sz val="14"/>
      <color indexed="30"/>
      <name val="Arial"/>
      <family val="2"/>
    </font>
    <font>
      <i/>
      <sz val="11"/>
      <name val="Arial"/>
      <family val="2"/>
    </font>
    <font>
      <b/>
      <vertAlign val="superscript"/>
      <sz val="18"/>
      <color theme="1"/>
      <name val="Arial"/>
      <family val="2"/>
    </font>
    <font>
      <b/>
      <sz val="16"/>
      <color theme="1"/>
      <name val="Arial"/>
      <family val="2"/>
    </font>
    <font>
      <b/>
      <i/>
      <sz val="15"/>
      <name val="Arial"/>
      <family val="2"/>
    </font>
    <font>
      <b/>
      <sz val="96"/>
      <color rgb="FF003078"/>
      <name val="Arial"/>
      <family val="2"/>
    </font>
    <font>
      <b/>
      <sz val="12"/>
      <color rgb="FF003078"/>
      <name val="Arial"/>
      <family val="2"/>
    </font>
    <font>
      <sz val="10"/>
      <color rgb="FF003078"/>
      <name val="Arial"/>
      <family val="2"/>
    </font>
  </fonts>
  <fills count="99">
    <fill>
      <patternFill patternType="none"/>
    </fill>
    <fill>
      <patternFill patternType="gray125"/>
    </fill>
    <fill>
      <patternFill patternType="solid">
        <fgColor indexed="24"/>
      </patternFill>
    </fill>
    <fill>
      <patternFill patternType="solid">
        <fgColor indexed="41"/>
      </patternFill>
    </fill>
    <fill>
      <patternFill patternType="solid">
        <fgColor indexed="40"/>
      </patternFill>
    </fill>
    <fill>
      <patternFill patternType="solid">
        <fgColor indexed="45"/>
      </patternFill>
    </fill>
    <fill>
      <patternFill patternType="solid">
        <fgColor indexed="47"/>
      </patternFill>
    </fill>
    <fill>
      <patternFill patternType="solid">
        <fgColor indexed="29"/>
      </patternFill>
    </fill>
    <fill>
      <patternFill patternType="solid">
        <fgColor indexed="42"/>
      </patternFill>
    </fill>
    <fill>
      <patternFill patternType="solid">
        <fgColor indexed="26"/>
      </patternFill>
    </fill>
    <fill>
      <patternFill patternType="solid">
        <fgColor indexed="50"/>
      </patternFill>
    </fill>
    <fill>
      <patternFill patternType="solid">
        <fgColor indexed="36"/>
      </patternFill>
    </fill>
    <fill>
      <patternFill patternType="solid">
        <fgColor indexed="35"/>
      </patternFill>
    </fill>
    <fill>
      <patternFill patternType="solid">
        <fgColor indexed="9"/>
      </patternFill>
    </fill>
    <fill>
      <patternFill patternType="solid">
        <fgColor indexed="44"/>
      </patternFill>
    </fill>
    <fill>
      <patternFill patternType="solid">
        <fgColor indexed="22"/>
      </patternFill>
    </fill>
    <fill>
      <patternFill patternType="solid">
        <fgColor indexed="54"/>
      </patternFill>
    </fill>
    <fill>
      <patternFill patternType="solid">
        <fgColor indexed="11"/>
      </patternFill>
    </fill>
    <fill>
      <patternFill patternType="solid">
        <fgColor indexed="43"/>
      </patternFill>
    </fill>
    <fill>
      <patternFill patternType="solid">
        <fgColor indexed="57"/>
      </patternFill>
    </fill>
    <fill>
      <patternFill patternType="solid">
        <fgColor indexed="37"/>
      </patternFill>
    </fill>
    <fill>
      <patternFill patternType="solid">
        <fgColor indexed="51"/>
      </patternFill>
    </fill>
    <fill>
      <patternFill patternType="solid">
        <fgColor indexed="58"/>
      </patternFill>
    </fill>
    <fill>
      <patternFill patternType="solid">
        <fgColor indexed="49"/>
      </patternFill>
    </fill>
    <fill>
      <patternFill patternType="solid">
        <fgColor indexed="52"/>
      </patternFill>
    </fill>
    <fill>
      <patternFill patternType="solid">
        <fgColor indexed="26"/>
        <bgColor indexed="64"/>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3"/>
        <bgColor indexed="23"/>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52"/>
        <bgColor indexed="52"/>
      </patternFill>
    </fill>
    <fill>
      <patternFill patternType="solid">
        <fgColor indexed="9"/>
        <bgColor indexed="64"/>
      </patternFill>
    </fill>
    <fill>
      <patternFill patternType="solid">
        <fgColor indexed="44"/>
        <bgColor indexed="64"/>
      </patternFill>
    </fill>
    <fill>
      <patternFill patternType="solid">
        <fgColor indexed="23"/>
        <bgColor indexed="64"/>
      </patternFill>
    </fill>
    <fill>
      <patternFill patternType="solid">
        <fgColor indexed="22"/>
        <bgColor indexed="64"/>
      </patternFill>
    </fill>
    <fill>
      <patternFill patternType="solid">
        <fgColor indexed="35"/>
        <bgColor indexed="35"/>
      </patternFill>
    </fill>
    <fill>
      <patternFill patternType="solid">
        <fgColor indexed="9"/>
        <bgColor indexed="9"/>
      </patternFill>
    </fill>
    <fill>
      <patternFill patternType="solid">
        <fgColor indexed="65"/>
        <bgColor indexed="64"/>
      </patternFill>
    </fill>
    <fill>
      <patternFill patternType="solid">
        <fgColor indexed="38"/>
      </patternFill>
    </fill>
    <fill>
      <patternFill patternType="solid">
        <fgColor indexed="15"/>
        <bgColor indexed="64"/>
      </patternFill>
    </fill>
    <fill>
      <patternFill patternType="lightGray">
        <fgColor indexed="12"/>
      </patternFill>
    </fill>
    <fill>
      <patternFill patternType="lightGray">
        <fgColor indexed="9"/>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15"/>
      </patternFill>
    </fill>
    <fill>
      <patternFill patternType="solid">
        <fgColor indexed="13"/>
        <bgColor indexed="64"/>
      </patternFill>
    </fill>
    <fill>
      <patternFill patternType="solid">
        <fgColor indexed="12"/>
      </patternFill>
    </fill>
    <fill>
      <patternFill patternType="solid">
        <fgColor indexed="33"/>
        <bgColor indexed="64"/>
      </patternFill>
    </fill>
    <fill>
      <patternFill patternType="solid">
        <fgColor indexed="13"/>
      </patternFill>
    </fill>
    <fill>
      <patternFill patternType="solid">
        <fgColor indexed="17"/>
      </patternFill>
    </fill>
    <fill>
      <patternFill patternType="mediumGray">
        <fgColor indexed="22"/>
      </patternFill>
    </fill>
    <fill>
      <patternFill patternType="darkVertical"/>
    </fill>
    <fill>
      <patternFill patternType="gray0625"/>
    </fill>
    <fill>
      <patternFill patternType="solid">
        <fgColor indexed="43"/>
        <bgColor indexed="64"/>
      </patternFill>
    </fill>
    <fill>
      <patternFill patternType="solid">
        <fgColor indexed="40"/>
        <bgColor indexed="64"/>
      </patternFill>
    </fill>
    <fill>
      <patternFill patternType="lightUp">
        <fgColor indexed="48"/>
        <bgColor indexed="41"/>
      </patternFill>
    </fill>
    <fill>
      <patternFill patternType="solid">
        <fgColor indexed="54"/>
        <bgColor indexed="64"/>
      </patternFill>
    </fill>
    <fill>
      <patternFill patternType="solid">
        <fgColor indexed="41"/>
        <bgColor indexed="64"/>
      </patternFill>
    </fill>
    <fill>
      <patternFill patternType="solid">
        <fgColor indexed="20"/>
      </patternFill>
    </fill>
    <fill>
      <patternFill patternType="solid">
        <fgColor indexed="51"/>
        <bgColor indexed="64"/>
      </patternFill>
    </fill>
    <fill>
      <patternFill patternType="solid">
        <fgColor indexed="63"/>
        <bgColor indexed="64"/>
      </patternFill>
    </fill>
    <fill>
      <patternFill patternType="solid">
        <fgColor indexed="56"/>
        <bgColor indexed="64"/>
      </patternFill>
    </fill>
    <fill>
      <patternFill patternType="solid">
        <fgColor indexed="61"/>
        <bgColor indexed="64"/>
      </patternFill>
    </fill>
    <fill>
      <patternFill patternType="solid">
        <fgColor indexed="60"/>
        <bgColor indexed="64"/>
      </patternFill>
    </fill>
    <fill>
      <patternFill patternType="solid">
        <fgColor indexed="16"/>
        <bgColor indexed="64"/>
      </patternFill>
    </fill>
    <fill>
      <patternFill patternType="solid">
        <fgColor indexed="8"/>
        <bgColor indexed="64"/>
      </patternFill>
    </fill>
    <fill>
      <patternFill patternType="solid">
        <fgColor indexed="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BFBFBF"/>
        <bgColor indexed="64"/>
      </patternFill>
    </fill>
    <fill>
      <patternFill patternType="solid">
        <fgColor rgb="FFC0C0C0"/>
        <bgColor indexed="64"/>
      </patternFill>
    </fill>
  </fills>
  <borders count="82">
    <border>
      <left/>
      <right/>
      <top/>
      <bottom/>
      <diagonal/>
    </border>
    <border>
      <left style="thin">
        <color indexed="64"/>
      </left>
      <right/>
      <top/>
      <bottom/>
      <diagonal/>
    </border>
    <border>
      <left style="thin">
        <color indexed="64"/>
      </left>
      <right style="thin">
        <color indexed="64"/>
      </right>
      <top/>
      <bottom/>
      <diagonal/>
    </border>
    <border>
      <left style="double">
        <color indexed="64"/>
      </left>
      <right/>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diagonalDown="1">
      <left/>
      <right/>
      <top/>
      <bottom/>
      <diagonal/>
    </border>
    <border>
      <left/>
      <right/>
      <top/>
      <bottom style="medium">
        <color indexed="64"/>
      </bottom>
      <diagonal/>
    </border>
    <border>
      <left/>
      <right/>
      <top/>
      <bottom style="thin">
        <color indexed="4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9"/>
      </bottom>
      <diagonal/>
    </border>
    <border>
      <left/>
      <right/>
      <top/>
      <bottom style="thick">
        <color indexed="48"/>
      </bottom>
      <diagonal/>
    </border>
    <border>
      <left/>
      <right/>
      <top/>
      <bottom style="thick">
        <color indexed="22"/>
      </bottom>
      <diagonal/>
    </border>
    <border>
      <left/>
      <right/>
      <top/>
      <bottom style="thick">
        <color indexed="24"/>
      </bottom>
      <diagonal/>
    </border>
    <border>
      <left/>
      <right/>
      <top/>
      <bottom style="medium">
        <color indexed="2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17"/>
      </bottom>
      <diagonal/>
    </border>
    <border>
      <left/>
      <right/>
      <top/>
      <bottom style="double">
        <color indexed="53"/>
      </bottom>
      <diagonal/>
    </border>
    <border>
      <left style="thin">
        <color indexed="64"/>
      </left>
      <right style="thin">
        <color indexed="64"/>
      </right>
      <top/>
      <bottom style="hair">
        <color indexed="64"/>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64"/>
      </left>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51"/>
      </left>
      <right style="thin">
        <color indexed="51"/>
      </right>
      <top/>
      <bottom/>
      <diagonal/>
    </border>
    <border>
      <left style="thin">
        <color indexed="9"/>
      </left>
      <right style="thin">
        <color indexed="9"/>
      </right>
      <top style="thin">
        <color indexed="9"/>
      </top>
      <bottom style="thin">
        <color indexed="9"/>
      </bottom>
      <diagonal/>
    </border>
    <border>
      <left style="medium">
        <color indexed="62"/>
      </left>
      <right style="medium">
        <color indexed="62"/>
      </right>
      <top style="medium">
        <color indexed="62"/>
      </top>
      <bottom style="medium">
        <color indexed="62"/>
      </bottom>
      <diagonal/>
    </border>
    <border>
      <left/>
      <right/>
      <top/>
      <bottom style="medium">
        <color indexed="39"/>
      </bottom>
      <diagonal/>
    </border>
    <border>
      <left/>
      <right/>
      <top style="thin">
        <color indexed="49"/>
      </top>
      <bottom style="double">
        <color indexed="49"/>
      </bottom>
      <diagonal/>
    </border>
    <border>
      <left/>
      <right/>
      <top style="thin">
        <color indexed="48"/>
      </top>
      <bottom style="double">
        <color indexed="48"/>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medium">
        <color indexed="64"/>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style="double">
        <color indexed="64"/>
      </right>
      <top style="thin">
        <color indexed="64"/>
      </top>
      <bottom style="medium">
        <color indexed="64"/>
      </bottom>
      <diagonal/>
    </border>
    <border>
      <left/>
      <right/>
      <top style="thin">
        <color indexed="64"/>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right/>
      <top style="double">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style="double">
        <color indexed="64"/>
      </left>
      <right style="double">
        <color indexed="64"/>
      </right>
      <top style="medium">
        <color indexed="64"/>
      </top>
      <bottom/>
      <diagonal/>
    </border>
    <border>
      <left style="double">
        <color indexed="64"/>
      </left>
      <right style="double">
        <color indexed="64"/>
      </right>
      <top style="thin">
        <color indexed="64"/>
      </top>
      <bottom style="double">
        <color indexed="64"/>
      </bottom>
      <diagonal/>
    </border>
    <border>
      <left style="double">
        <color indexed="64"/>
      </left>
      <right/>
      <top style="medium">
        <color indexed="64"/>
      </top>
      <bottom/>
      <diagonal/>
    </border>
    <border>
      <left style="double">
        <color indexed="64"/>
      </left>
      <right style="double">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style="double">
        <color indexed="64"/>
      </right>
      <top style="medium">
        <color indexed="64"/>
      </top>
      <bottom/>
      <diagonal/>
    </border>
    <border>
      <left/>
      <right/>
      <top style="thin">
        <color auto="1"/>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s>
  <cellStyleXfs count="2229">
    <xf numFmtId="0" fontId="0" fillId="0" borderId="0"/>
    <xf numFmtId="0" fontId="6" fillId="0" borderId="0"/>
    <xf numFmtId="0" fontId="6" fillId="0" borderId="0"/>
    <xf numFmtId="3" fontId="7" fillId="0" borderId="0" applyFont="0" applyFill="0" applyBorder="0" applyAlignment="0" applyProtection="0"/>
    <xf numFmtId="167" fontId="8" fillId="0" borderId="0" applyFont="0" applyFill="0" applyBorder="0" applyAlignment="0" applyProtection="0"/>
    <xf numFmtId="168" fontId="6" fillId="0" borderId="0" applyFont="0" applyFill="0" applyBorder="0" applyAlignment="0" applyProtection="0"/>
    <xf numFmtId="0" fontId="6" fillId="0" borderId="0"/>
    <xf numFmtId="0" fontId="6" fillId="0" borderId="0"/>
    <xf numFmtId="0" fontId="9" fillId="0" borderId="0" applyNumberFormat="0" applyFont="0" applyFill="0" applyBorder="0" applyAlignment="0" applyProtection="0"/>
    <xf numFmtId="3" fontId="10" fillId="0" borderId="0"/>
    <xf numFmtId="3" fontId="10" fillId="0" borderId="0"/>
    <xf numFmtId="3" fontId="10" fillId="0" borderId="0"/>
    <xf numFmtId="3" fontId="10" fillId="0" borderId="0"/>
    <xf numFmtId="0" fontId="6" fillId="0" borderId="0"/>
    <xf numFmtId="0" fontId="11" fillId="0" borderId="0"/>
    <xf numFmtId="0" fontId="6" fillId="0" borderId="0"/>
    <xf numFmtId="169" fontId="6" fillId="0" borderId="0">
      <alignment horizontal="left" wrapText="1"/>
    </xf>
    <xf numFmtId="169" fontId="6" fillId="0" borderId="0">
      <alignment horizontal="left" wrapText="1"/>
    </xf>
    <xf numFmtId="169" fontId="6" fillId="0" borderId="0">
      <alignment horizontal="left" wrapText="1"/>
    </xf>
    <xf numFmtId="169" fontId="6" fillId="0" borderId="0">
      <alignment horizontal="left" wrapText="1"/>
    </xf>
    <xf numFmtId="169" fontId="6" fillId="0" borderId="0">
      <alignment horizontal="left" wrapText="1"/>
    </xf>
    <xf numFmtId="169" fontId="6" fillId="0" borderId="0">
      <alignment horizontal="left" wrapText="1"/>
    </xf>
    <xf numFmtId="0" fontId="12" fillId="0" borderId="0"/>
    <xf numFmtId="169" fontId="6" fillId="0" borderId="0">
      <alignment horizontal="left" wrapText="1"/>
    </xf>
    <xf numFmtId="170" fontId="6" fillId="0" borderId="0">
      <alignment horizontal="left" wrapText="1"/>
    </xf>
    <xf numFmtId="0" fontId="13" fillId="0" borderId="0"/>
    <xf numFmtId="0" fontId="12" fillId="0" borderId="0"/>
    <xf numFmtId="0" fontId="12" fillId="0" borderId="0"/>
    <xf numFmtId="0" fontId="12" fillId="0" borderId="0"/>
    <xf numFmtId="0" fontId="6" fillId="0" borderId="0" applyFont="0" applyFill="0" applyBorder="0" applyAlignment="0" applyProtection="0"/>
    <xf numFmtId="0" fontId="6" fillId="0" borderId="0" applyFont="0" applyFill="0" applyBorder="0" applyAlignment="0" applyProtection="0"/>
    <xf numFmtId="169" fontId="6" fillId="0" borderId="0">
      <alignment horizontal="left" wrapText="1"/>
    </xf>
    <xf numFmtId="169" fontId="6" fillId="0" borderId="0">
      <alignment horizontal="left" wrapText="1"/>
    </xf>
    <xf numFmtId="169" fontId="6" fillId="0" borderId="0">
      <alignment horizontal="left" wrapText="1"/>
    </xf>
    <xf numFmtId="0" fontId="12" fillId="0" borderId="0"/>
    <xf numFmtId="0" fontId="14" fillId="0" borderId="0">
      <alignment vertical="top"/>
    </xf>
    <xf numFmtId="169" fontId="6" fillId="0" borderId="0">
      <alignment horizontal="left" wrapText="1"/>
    </xf>
    <xf numFmtId="0" fontId="14" fillId="0" borderId="0">
      <alignment vertical="top"/>
    </xf>
    <xf numFmtId="0" fontId="12" fillId="0" borderId="0"/>
    <xf numFmtId="169" fontId="6" fillId="0" borderId="0">
      <alignment horizontal="left" wrapText="1"/>
    </xf>
    <xf numFmtId="0" fontId="12" fillId="0" borderId="0"/>
    <xf numFmtId="0" fontId="6" fillId="0" borderId="0"/>
    <xf numFmtId="0" fontId="12" fillId="0" borderId="0"/>
    <xf numFmtId="0" fontId="12" fillId="0" borderId="0"/>
    <xf numFmtId="0" fontId="12" fillId="0" borderId="0"/>
    <xf numFmtId="0" fontId="12" fillId="0" borderId="0"/>
    <xf numFmtId="169" fontId="6" fillId="0" borderId="0">
      <alignment horizontal="left" wrapText="1"/>
    </xf>
    <xf numFmtId="0" fontId="12" fillId="0" borderId="0"/>
    <xf numFmtId="0" fontId="13" fillId="0" borderId="0"/>
    <xf numFmtId="169" fontId="6" fillId="0" borderId="0">
      <alignment horizontal="left" wrapText="1"/>
    </xf>
    <xf numFmtId="169" fontId="6" fillId="0" borderId="0">
      <alignment horizontal="left" wrapText="1"/>
    </xf>
    <xf numFmtId="0" fontId="12" fillId="0" borderId="0"/>
    <xf numFmtId="0" fontId="12" fillId="0" borderId="0"/>
    <xf numFmtId="0" fontId="12" fillId="0" borderId="0"/>
    <xf numFmtId="169" fontId="6" fillId="0" borderId="0">
      <alignment horizontal="left" wrapText="1"/>
    </xf>
    <xf numFmtId="169" fontId="6" fillId="0" borderId="0">
      <alignment horizontal="left" wrapText="1"/>
    </xf>
    <xf numFmtId="0" fontId="12" fillId="0" borderId="0"/>
    <xf numFmtId="0" fontId="12" fillId="0" borderId="0"/>
    <xf numFmtId="0" fontId="12" fillId="0" borderId="0"/>
    <xf numFmtId="0" fontId="12" fillId="0" borderId="0"/>
    <xf numFmtId="169" fontId="6" fillId="0" borderId="0">
      <alignment horizontal="left" wrapText="1"/>
    </xf>
    <xf numFmtId="170" fontId="6" fillId="0" borderId="0">
      <alignment horizontal="left" wrapText="1"/>
    </xf>
    <xf numFmtId="0" fontId="12" fillId="0" borderId="0"/>
    <xf numFmtId="0" fontId="12" fillId="0" borderId="0"/>
    <xf numFmtId="0" fontId="12" fillId="0" borderId="0"/>
    <xf numFmtId="0" fontId="12" fillId="0" borderId="0"/>
    <xf numFmtId="0" fontId="12" fillId="0" borderId="0"/>
    <xf numFmtId="169" fontId="6" fillId="0" borderId="0">
      <alignment horizontal="left" wrapText="1"/>
    </xf>
    <xf numFmtId="0" fontId="14" fillId="0" borderId="0">
      <alignment vertical="top"/>
    </xf>
    <xf numFmtId="169" fontId="6" fillId="0" borderId="0">
      <alignment horizontal="left" wrapText="1"/>
    </xf>
    <xf numFmtId="0" fontId="14" fillId="0" borderId="0">
      <alignment vertical="top"/>
    </xf>
    <xf numFmtId="0" fontId="6" fillId="0" borderId="0">
      <alignment vertical="top"/>
    </xf>
    <xf numFmtId="171" fontId="6" fillId="0" borderId="0" applyFont="0" applyFill="0" applyBorder="0" applyAlignment="0" applyProtection="0"/>
    <xf numFmtId="172" fontId="6" fillId="0" borderId="0" applyFont="0" applyFill="0" applyBorder="0" applyAlignment="0" applyProtection="0"/>
    <xf numFmtId="0" fontId="12" fillId="0" borderId="0"/>
    <xf numFmtId="0" fontId="12" fillId="0" borderId="0"/>
    <xf numFmtId="0" fontId="12" fillId="0" borderId="0"/>
    <xf numFmtId="169" fontId="6" fillId="0" borderId="0">
      <alignment horizontal="left" wrapText="1"/>
    </xf>
    <xf numFmtId="0" fontId="12" fillId="0" borderId="0"/>
    <xf numFmtId="0" fontId="12" fillId="0" borderId="0"/>
    <xf numFmtId="169" fontId="6" fillId="0" borderId="0">
      <alignment horizontal="left" wrapText="1"/>
    </xf>
    <xf numFmtId="0" fontId="12" fillId="0" borderId="0"/>
    <xf numFmtId="169" fontId="6" fillId="0" borderId="0">
      <alignment horizontal="left" wrapText="1"/>
    </xf>
    <xf numFmtId="0" fontId="12" fillId="0" borderId="0"/>
    <xf numFmtId="0" fontId="12" fillId="0" borderId="0"/>
    <xf numFmtId="0" fontId="12" fillId="0" borderId="0"/>
    <xf numFmtId="0" fontId="12" fillId="0" borderId="0"/>
    <xf numFmtId="0" fontId="12" fillId="0" borderId="0"/>
    <xf numFmtId="173" fontId="6" fillId="0" borderId="0" applyFont="0" applyFill="0" applyBorder="0" applyAlignment="0" applyProtection="0"/>
    <xf numFmtId="174" fontId="6" fillId="0" borderId="0" applyFont="0" applyFill="0" applyBorder="0" applyAlignment="0" applyProtection="0"/>
    <xf numFmtId="39" fontId="6" fillId="0" borderId="0" applyFont="0" applyFill="0" applyBorder="0" applyAlignment="0" applyProtection="0"/>
    <xf numFmtId="0" fontId="6" fillId="0" borderId="0"/>
    <xf numFmtId="0" fontId="14" fillId="0" borderId="0">
      <alignment vertical="top"/>
    </xf>
    <xf numFmtId="169" fontId="6" fillId="0" borderId="0">
      <alignment horizontal="left" wrapText="1"/>
    </xf>
    <xf numFmtId="0" fontId="12" fillId="0" borderId="0"/>
    <xf numFmtId="0" fontId="12" fillId="0" borderId="0"/>
    <xf numFmtId="0" fontId="12" fillId="0" borderId="0"/>
    <xf numFmtId="0" fontId="12" fillId="0" borderId="0"/>
    <xf numFmtId="169" fontId="6" fillId="0" borderId="0">
      <alignment horizontal="left" wrapText="1"/>
    </xf>
    <xf numFmtId="0" fontId="6" fillId="0" borderId="0">
      <alignment horizontal="left" wrapText="1"/>
    </xf>
    <xf numFmtId="0" fontId="14" fillId="0" borderId="0">
      <alignment vertical="top"/>
    </xf>
    <xf numFmtId="0" fontId="12" fillId="0" borderId="0"/>
    <xf numFmtId="169" fontId="6" fillId="0" borderId="0">
      <alignment horizontal="left" wrapText="1"/>
    </xf>
    <xf numFmtId="0" fontId="12" fillId="0" borderId="0"/>
    <xf numFmtId="0" fontId="12" fillId="0" borderId="0"/>
    <xf numFmtId="0" fontId="12" fillId="0" borderId="0"/>
    <xf numFmtId="0" fontId="12" fillId="0" borderId="0"/>
    <xf numFmtId="0" fontId="12" fillId="0" borderId="0"/>
    <xf numFmtId="0" fontId="12" fillId="0" borderId="0"/>
    <xf numFmtId="169" fontId="6" fillId="0" borderId="0">
      <alignment horizontal="left" wrapText="1"/>
    </xf>
    <xf numFmtId="169" fontId="6" fillId="0" borderId="0">
      <alignment horizontal="left" wrapText="1"/>
    </xf>
    <xf numFmtId="0" fontId="12" fillId="0" borderId="0"/>
    <xf numFmtId="169" fontId="6" fillId="0" borderId="0">
      <alignment horizontal="left" wrapText="1"/>
    </xf>
    <xf numFmtId="0" fontId="6" fillId="0" borderId="0" applyFont="0" applyFill="0" applyBorder="0" applyAlignment="0" applyProtection="0"/>
    <xf numFmtId="169" fontId="6" fillId="0" borderId="0">
      <alignment horizontal="left" wrapText="1"/>
    </xf>
    <xf numFmtId="170" fontId="6" fillId="0" borderId="0">
      <alignment horizontal="left" wrapText="1"/>
    </xf>
    <xf numFmtId="0" fontId="12" fillId="0" borderId="0"/>
    <xf numFmtId="0" fontId="12" fillId="0" borderId="0"/>
    <xf numFmtId="169" fontId="6" fillId="0" borderId="0">
      <alignment horizontal="left" wrapText="1"/>
    </xf>
    <xf numFmtId="0" fontId="14" fillId="0" borderId="0">
      <alignment vertical="top"/>
    </xf>
    <xf numFmtId="0" fontId="6" fillId="0" borderId="0">
      <alignment vertical="top"/>
    </xf>
    <xf numFmtId="0" fontId="12" fillId="0" borderId="0"/>
    <xf numFmtId="0" fontId="6" fillId="0" borderId="0"/>
    <xf numFmtId="0" fontId="12" fillId="0" borderId="0"/>
    <xf numFmtId="0" fontId="14" fillId="0" borderId="0">
      <alignment vertical="top"/>
    </xf>
    <xf numFmtId="175" fontId="6" fillId="0" borderId="0" applyFont="0" applyFill="0" applyBorder="0" applyAlignment="0" applyProtection="0"/>
    <xf numFmtId="176" fontId="6" fillId="0" borderId="0" applyFont="0" applyFill="0" applyBorder="0" applyAlignment="0" applyProtection="0"/>
    <xf numFmtId="177" fontId="6" fillId="0" borderId="0" applyFont="0" applyFill="0" applyBorder="0" applyAlignment="0" applyProtection="0"/>
    <xf numFmtId="178" fontId="6" fillId="0" borderId="0" applyFont="0" applyFill="0" applyBorder="0" applyAlignment="0" applyProtection="0"/>
    <xf numFmtId="3" fontId="15" fillId="0" borderId="1" applyNumberFormat="0" applyFill="0" applyBorder="0" applyAlignment="0" applyProtection="0"/>
    <xf numFmtId="3" fontId="6" fillId="0" borderId="1" applyNumberFormat="0" applyFill="0" applyBorder="0" applyAlignment="0" applyProtection="0"/>
    <xf numFmtId="169" fontId="6" fillId="0" borderId="0">
      <alignment horizontal="left" wrapText="1"/>
    </xf>
    <xf numFmtId="0" fontId="12" fillId="0" borderId="0"/>
    <xf numFmtId="0" fontId="12" fillId="0" borderId="0"/>
    <xf numFmtId="179" fontId="6" fillId="0" borderId="0" applyFont="0" applyFill="0" applyBorder="0" applyAlignment="0" applyProtection="0"/>
    <xf numFmtId="180" fontId="6" fillId="0" borderId="0" applyFont="0" applyFill="0" applyBorder="0" applyAlignment="0" applyProtection="0"/>
    <xf numFmtId="181" fontId="6" fillId="0" borderId="0" applyFont="0" applyFill="0" applyBorder="0" applyAlignment="0" applyProtection="0"/>
    <xf numFmtId="182" fontId="6" fillId="0" borderId="0" applyFont="0" applyFill="0" applyBorder="0" applyAlignment="0" applyProtection="0"/>
    <xf numFmtId="0" fontId="12" fillId="0" borderId="0"/>
    <xf numFmtId="169" fontId="6" fillId="0" borderId="0">
      <alignment horizontal="left" wrapText="1"/>
    </xf>
    <xf numFmtId="169" fontId="6" fillId="0" borderId="0">
      <alignment horizontal="left" wrapText="1"/>
    </xf>
    <xf numFmtId="169" fontId="6" fillId="0" borderId="0">
      <alignment horizontal="left" wrapText="1"/>
    </xf>
    <xf numFmtId="169" fontId="6" fillId="0" borderId="0">
      <alignment horizontal="left" wrapText="1"/>
    </xf>
    <xf numFmtId="0" fontId="13" fillId="0" borderId="0"/>
    <xf numFmtId="0" fontId="12" fillId="0" borderId="0"/>
    <xf numFmtId="169" fontId="6" fillId="0" borderId="0">
      <alignment horizontal="left" wrapText="1"/>
    </xf>
    <xf numFmtId="170" fontId="6" fillId="0" borderId="0">
      <alignment horizontal="left" wrapText="1"/>
    </xf>
    <xf numFmtId="169" fontId="6" fillId="0" borderId="0">
      <alignment horizontal="left" wrapText="1"/>
    </xf>
    <xf numFmtId="169" fontId="6" fillId="0" borderId="0">
      <alignment horizontal="left" wrapText="1"/>
    </xf>
    <xf numFmtId="169" fontId="6" fillId="0" borderId="0">
      <alignment horizontal="left" wrapText="1"/>
    </xf>
    <xf numFmtId="0" fontId="16" fillId="0" borderId="0" applyNumberFormat="0" applyFill="0" applyBorder="0" applyProtection="0">
      <alignment horizontal="centerContinuous"/>
    </xf>
    <xf numFmtId="0" fontId="13" fillId="0" borderId="0"/>
    <xf numFmtId="169" fontId="6" fillId="0" borderId="0">
      <alignment horizontal="left" wrapText="1"/>
    </xf>
    <xf numFmtId="0" fontId="12" fillId="0" borderId="0"/>
    <xf numFmtId="0" fontId="12" fillId="0" borderId="0"/>
    <xf numFmtId="0" fontId="12" fillId="0" borderId="0"/>
    <xf numFmtId="169" fontId="6" fillId="0" borderId="0">
      <alignment horizontal="left" wrapText="1"/>
    </xf>
    <xf numFmtId="169" fontId="6" fillId="0" borderId="0">
      <alignment horizontal="left" wrapText="1"/>
    </xf>
    <xf numFmtId="0" fontId="12" fillId="0" borderId="0"/>
    <xf numFmtId="169" fontId="6" fillId="0" borderId="0">
      <alignment horizontal="left" wrapText="1"/>
    </xf>
    <xf numFmtId="169" fontId="6" fillId="0" borderId="0">
      <alignment horizontal="left" wrapText="1"/>
    </xf>
    <xf numFmtId="169" fontId="6" fillId="0" borderId="0">
      <alignment horizontal="left" wrapText="1"/>
    </xf>
    <xf numFmtId="169" fontId="6" fillId="0" borderId="0">
      <alignment horizontal="left" wrapText="1"/>
    </xf>
    <xf numFmtId="169" fontId="6" fillId="0" borderId="0">
      <alignment horizontal="left" wrapText="1"/>
    </xf>
    <xf numFmtId="0" fontId="12" fillId="0" borderId="0"/>
    <xf numFmtId="183" fontId="17" fillId="0" borderId="0" applyFont="0" applyFill="0" applyBorder="0" applyAlignment="0" applyProtection="0"/>
    <xf numFmtId="184" fontId="17" fillId="0" borderId="0" applyFont="0" applyFill="0" applyBorder="0" applyAlignment="0" applyProtection="0"/>
    <xf numFmtId="0" fontId="6" fillId="0" borderId="0"/>
    <xf numFmtId="0" fontId="6" fillId="0" borderId="0"/>
    <xf numFmtId="0" fontId="12" fillId="0" borderId="0"/>
    <xf numFmtId="10" fontId="7" fillId="0" borderId="0" applyFont="0" applyFill="0" applyBorder="0" applyAlignment="0" applyProtection="0"/>
    <xf numFmtId="9" fontId="18" fillId="0" borderId="0" applyFont="0" applyFill="0" applyBorder="0" applyAlignment="0" applyProtection="0"/>
    <xf numFmtId="0" fontId="19" fillId="2" borderId="0" applyNumberFormat="0" applyBorder="0" applyAlignment="0" applyProtection="0"/>
    <xf numFmtId="0" fontId="14" fillId="3" borderId="0" applyNumberFormat="0" applyBorder="0" applyAlignment="0" applyProtection="0"/>
    <xf numFmtId="0" fontId="5" fillId="2" borderId="0" applyNumberFormat="0" applyBorder="0" applyAlignment="0" applyProtection="0"/>
    <xf numFmtId="0" fontId="19" fillId="2" borderId="0" applyNumberFormat="0" applyBorder="0" applyAlignment="0" applyProtection="0"/>
    <xf numFmtId="0" fontId="14" fillId="3" borderId="0" applyNumberFormat="0" applyBorder="0" applyAlignment="0" applyProtection="0"/>
    <xf numFmtId="0" fontId="5" fillId="2" borderId="0" applyNumberFormat="0" applyBorder="0" applyAlignment="0" applyProtection="0"/>
    <xf numFmtId="0" fontId="14" fillId="4"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9" fillId="6" borderId="0" applyNumberFormat="0" applyBorder="0" applyAlignment="0" applyProtection="0"/>
    <xf numFmtId="0" fontId="14" fillId="4" borderId="0" applyNumberFormat="0" applyBorder="0" applyAlignment="0" applyProtection="0"/>
    <xf numFmtId="0" fontId="5" fillId="6" borderId="0" applyNumberFormat="0" applyBorder="0" applyAlignment="0" applyProtection="0"/>
    <xf numFmtId="0" fontId="19" fillId="6" borderId="0" applyNumberFormat="0" applyBorder="0" applyAlignment="0" applyProtection="0"/>
    <xf numFmtId="0" fontId="14" fillId="4" borderId="0" applyNumberFormat="0" applyBorder="0" applyAlignment="0" applyProtection="0"/>
    <xf numFmtId="0" fontId="5" fillId="6" borderId="0" applyNumberFormat="0" applyBorder="0" applyAlignment="0" applyProtection="0"/>
    <xf numFmtId="0" fontId="14" fillId="7" borderId="0" applyNumberFormat="0" applyBorder="0" applyAlignment="0" applyProtection="0"/>
    <xf numFmtId="0" fontId="14" fillId="4" borderId="0" applyNumberFormat="0" applyBorder="0" applyAlignment="0" applyProtection="0"/>
    <xf numFmtId="0" fontId="14" fillId="7" borderId="0" applyNumberFormat="0" applyBorder="0" applyAlignment="0" applyProtection="0"/>
    <xf numFmtId="0" fontId="14" fillId="4" borderId="0" applyNumberFormat="0" applyBorder="0" applyAlignment="0" applyProtection="0"/>
    <xf numFmtId="0" fontId="14" fillId="7" borderId="0" applyNumberFormat="0" applyBorder="0" applyAlignment="0" applyProtection="0"/>
    <xf numFmtId="0" fontId="19" fillId="9" borderId="0" applyNumberFormat="0" applyBorder="0" applyAlignment="0" applyProtection="0"/>
    <xf numFmtId="0" fontId="14" fillId="10" borderId="0" applyNumberFormat="0" applyBorder="0" applyAlignment="0" applyProtection="0"/>
    <xf numFmtId="0" fontId="5" fillId="9" borderId="0" applyNumberFormat="0" applyBorder="0" applyAlignment="0" applyProtection="0"/>
    <xf numFmtId="0" fontId="19" fillId="9" borderId="0" applyNumberFormat="0" applyBorder="0" applyAlignment="0" applyProtection="0"/>
    <xf numFmtId="0" fontId="14" fillId="10" borderId="0" applyNumberFormat="0" applyBorder="0" applyAlignment="0" applyProtection="0"/>
    <xf numFmtId="0" fontId="5"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9" borderId="0" applyNumberFormat="0" applyBorder="0" applyAlignment="0" applyProtection="0"/>
    <xf numFmtId="0" fontId="19" fillId="11" borderId="0" applyNumberFormat="0" applyBorder="0" applyAlignment="0" applyProtection="0"/>
    <xf numFmtId="0" fontId="14" fillId="12" borderId="0" applyNumberFormat="0" applyBorder="0" applyAlignment="0" applyProtection="0"/>
    <xf numFmtId="0" fontId="5" fillId="11" borderId="0" applyNumberFormat="0" applyBorder="0" applyAlignment="0" applyProtection="0"/>
    <xf numFmtId="0" fontId="19" fillId="11" borderId="0" applyNumberFormat="0" applyBorder="0" applyAlignment="0" applyProtection="0"/>
    <xf numFmtId="0" fontId="14" fillId="12" borderId="0" applyNumberFormat="0" applyBorder="0" applyAlignment="0" applyProtection="0"/>
    <xf numFmtId="0" fontId="5" fillId="11" borderId="0" applyNumberFormat="0" applyBorder="0" applyAlignment="0" applyProtection="0"/>
    <xf numFmtId="0" fontId="14" fillId="13"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9" fillId="2" borderId="0" applyNumberFormat="0" applyBorder="0" applyAlignment="0" applyProtection="0"/>
    <xf numFmtId="0" fontId="14" fillId="3" borderId="0" applyNumberFormat="0" applyBorder="0" applyAlignment="0" applyProtection="0"/>
    <xf numFmtId="0" fontId="5" fillId="2" borderId="0" applyNumberFormat="0" applyBorder="0" applyAlignment="0" applyProtection="0"/>
    <xf numFmtId="0" fontId="19" fillId="2" borderId="0" applyNumberFormat="0" applyBorder="0" applyAlignment="0" applyProtection="0"/>
    <xf numFmtId="0" fontId="14" fillId="3" borderId="0" applyNumberFormat="0" applyBorder="0" applyAlignment="0" applyProtection="0"/>
    <xf numFmtId="0" fontId="5" fillId="2" borderId="0" applyNumberFormat="0" applyBorder="0" applyAlignment="0" applyProtection="0"/>
    <xf numFmtId="0" fontId="14" fillId="14" borderId="0" applyNumberFormat="0" applyBorder="0" applyAlignment="0" applyProtection="0"/>
    <xf numFmtId="0" fontId="14" fillId="3" borderId="0" applyNumberFormat="0" applyBorder="0" applyAlignment="0" applyProtection="0"/>
    <xf numFmtId="0" fontId="14" fillId="14" borderId="0" applyNumberFormat="0" applyBorder="0" applyAlignment="0" applyProtection="0"/>
    <xf numFmtId="0" fontId="14" fillId="3" borderId="0" applyNumberFormat="0" applyBorder="0" applyAlignment="0" applyProtection="0"/>
    <xf numFmtId="0" fontId="14" fillId="14" borderId="0" applyNumberFormat="0" applyBorder="0" applyAlignment="0" applyProtection="0"/>
    <xf numFmtId="0" fontId="19" fillId="6" borderId="0" applyNumberFormat="0" applyBorder="0" applyAlignment="0" applyProtection="0"/>
    <xf numFmtId="0" fontId="14" fillId="6" borderId="0" applyNumberFormat="0" applyBorder="0" applyAlignment="0" applyProtection="0"/>
    <xf numFmtId="0" fontId="5" fillId="6" borderId="0" applyNumberFormat="0" applyBorder="0" applyAlignment="0" applyProtection="0"/>
    <xf numFmtId="0" fontId="19" fillId="6" borderId="0" applyNumberFormat="0" applyBorder="0" applyAlignment="0" applyProtection="0"/>
    <xf numFmtId="0" fontId="14" fillId="6" borderId="0" applyNumberFormat="0" applyBorder="0" applyAlignment="0" applyProtection="0"/>
    <xf numFmtId="0" fontId="5" fillId="6"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5" borderId="0" applyNumberFormat="0" applyBorder="0" applyAlignment="0" applyProtection="0"/>
    <xf numFmtId="0" fontId="19" fillId="2" borderId="0" applyNumberFormat="0" applyBorder="0" applyAlignment="0" applyProtection="0"/>
    <xf numFmtId="0" fontId="14" fillId="15" borderId="0" applyNumberFormat="0" applyBorder="0" applyAlignment="0" applyProtection="0"/>
    <xf numFmtId="0" fontId="5" fillId="2" borderId="0" applyNumberFormat="0" applyBorder="0" applyAlignment="0" applyProtection="0"/>
    <xf numFmtId="0" fontId="19" fillId="2" borderId="0" applyNumberFormat="0" applyBorder="0" applyAlignment="0" applyProtection="0"/>
    <xf numFmtId="0" fontId="14" fillId="15" borderId="0" applyNumberFormat="0" applyBorder="0" applyAlignment="0" applyProtection="0"/>
    <xf numFmtId="0" fontId="5" fillId="2"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9" fillId="6" borderId="0" applyNumberFormat="0" applyBorder="0" applyAlignment="0" applyProtection="0"/>
    <xf numFmtId="0" fontId="14" fillId="4" borderId="0" applyNumberFormat="0" applyBorder="0" applyAlignment="0" applyProtection="0"/>
    <xf numFmtId="0" fontId="5" fillId="6" borderId="0" applyNumberFormat="0" applyBorder="0" applyAlignment="0" applyProtection="0"/>
    <xf numFmtId="0" fontId="19" fillId="6" borderId="0" applyNumberFormat="0" applyBorder="0" applyAlignment="0" applyProtection="0"/>
    <xf numFmtId="0" fontId="14" fillId="4" borderId="0" applyNumberFormat="0" applyBorder="0" applyAlignment="0" applyProtection="0"/>
    <xf numFmtId="0" fontId="5" fillId="6" borderId="0" applyNumberFormat="0" applyBorder="0" applyAlignment="0" applyProtection="0"/>
    <xf numFmtId="0" fontId="14" fillId="7" borderId="0" applyNumberFormat="0" applyBorder="0" applyAlignment="0" applyProtection="0"/>
    <xf numFmtId="0" fontId="14" fillId="4" borderId="0" applyNumberFormat="0" applyBorder="0" applyAlignment="0" applyProtection="0"/>
    <xf numFmtId="0" fontId="14" fillId="7" borderId="0" applyNumberFormat="0" applyBorder="0" applyAlignment="0" applyProtection="0"/>
    <xf numFmtId="0" fontId="14" fillId="4" borderId="0" applyNumberFormat="0" applyBorder="0" applyAlignment="0" applyProtection="0"/>
    <xf numFmtId="0" fontId="14" fillId="7" borderId="0" applyNumberFormat="0" applyBorder="0" applyAlignment="0" applyProtection="0"/>
    <xf numFmtId="0" fontId="19" fillId="18" borderId="0" applyNumberFormat="0" applyBorder="0" applyAlignment="0" applyProtection="0"/>
    <xf numFmtId="0" fontId="14" fillId="19" borderId="0" applyNumberFormat="0" applyBorder="0" applyAlignment="0" applyProtection="0"/>
    <xf numFmtId="0" fontId="5" fillId="18" borderId="0" applyNumberFormat="0" applyBorder="0" applyAlignment="0" applyProtection="0"/>
    <xf numFmtId="0" fontId="19" fillId="18" borderId="0" applyNumberFormat="0" applyBorder="0" applyAlignment="0" applyProtection="0"/>
    <xf numFmtId="0" fontId="5"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9" fillId="20" borderId="0" applyNumberFormat="0" applyBorder="0" applyAlignment="0" applyProtection="0"/>
    <xf numFmtId="0" fontId="14" fillId="2" borderId="0" applyNumberFormat="0" applyBorder="0" applyAlignment="0" applyProtection="0"/>
    <xf numFmtId="0" fontId="5" fillId="20" borderId="0" applyNumberFormat="0" applyBorder="0" applyAlignment="0" applyProtection="0"/>
    <xf numFmtId="0" fontId="19" fillId="20" borderId="0" applyNumberFormat="0" applyBorder="0" applyAlignment="0" applyProtection="0"/>
    <xf numFmtId="0" fontId="14" fillId="2" borderId="0" applyNumberFormat="0" applyBorder="0" applyAlignment="0" applyProtection="0"/>
    <xf numFmtId="0" fontId="5" fillId="20" borderId="0" applyNumberFormat="0" applyBorder="0" applyAlignment="0" applyProtection="0"/>
    <xf numFmtId="0" fontId="14" fillId="15" borderId="0" applyNumberFormat="0" applyBorder="0" applyAlignment="0" applyProtection="0"/>
    <xf numFmtId="0" fontId="14" fillId="2" borderId="0" applyNumberFormat="0" applyBorder="0" applyAlignment="0" applyProtection="0"/>
    <xf numFmtId="0" fontId="14" fillId="15" borderId="0" applyNumberFormat="0" applyBorder="0" applyAlignment="0" applyProtection="0"/>
    <xf numFmtId="0" fontId="14" fillId="2" borderId="0" applyNumberFormat="0" applyBorder="0" applyAlignment="0" applyProtection="0"/>
    <xf numFmtId="0" fontId="14" fillId="15" borderId="0" applyNumberFormat="0" applyBorder="0" applyAlignment="0" applyProtection="0"/>
    <xf numFmtId="0" fontId="19" fillId="2" borderId="0" applyNumberFormat="0" applyBorder="0" applyAlignment="0" applyProtection="0"/>
    <xf numFmtId="0" fontId="14" fillId="16" borderId="0" applyNumberFormat="0" applyBorder="0" applyAlignment="0" applyProtection="0"/>
    <xf numFmtId="0" fontId="5" fillId="2" borderId="0" applyNumberFormat="0" applyBorder="0" applyAlignment="0" applyProtection="0"/>
    <xf numFmtId="0" fontId="19" fillId="2" borderId="0" applyNumberFormat="0" applyBorder="0" applyAlignment="0" applyProtection="0"/>
    <xf numFmtId="0" fontId="5" fillId="2"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9" fillId="6" borderId="0" applyNumberFormat="0" applyBorder="0" applyAlignment="0" applyProtection="0"/>
    <xf numFmtId="0" fontId="14" fillId="6" borderId="0" applyNumberFormat="0" applyBorder="0" applyAlignment="0" applyProtection="0"/>
    <xf numFmtId="0" fontId="5" fillId="6" borderId="0" applyNumberFormat="0" applyBorder="0" applyAlignment="0" applyProtection="0"/>
    <xf numFmtId="0" fontId="19" fillId="6" borderId="0" applyNumberFormat="0" applyBorder="0" applyAlignment="0" applyProtection="0"/>
    <xf numFmtId="0" fontId="5"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20" fillId="2" borderId="0" applyNumberFormat="0" applyBorder="0" applyAlignment="0" applyProtection="0"/>
    <xf numFmtId="0" fontId="21" fillId="22" borderId="0" applyNumberFormat="0" applyBorder="0" applyAlignment="0" applyProtection="0"/>
    <xf numFmtId="0" fontId="20" fillId="2" borderId="0" applyNumberFormat="0" applyBorder="0" applyAlignment="0" applyProtection="0"/>
    <xf numFmtId="0" fontId="21" fillId="22" borderId="0" applyNumberFormat="0" applyBorder="0" applyAlignment="0" applyProtection="0"/>
    <xf numFmtId="0" fontId="21" fillId="16"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16" borderId="0" applyNumberFormat="0" applyBorder="0" applyAlignment="0" applyProtection="0"/>
    <xf numFmtId="0" fontId="20" fillId="6" borderId="0" applyNumberFormat="0" applyBorder="0" applyAlignment="0" applyProtection="0"/>
    <xf numFmtId="0" fontId="21" fillId="4" borderId="0" applyNumberFormat="0" applyBorder="0" applyAlignment="0" applyProtection="0"/>
    <xf numFmtId="0" fontId="20" fillId="6" borderId="0" applyNumberFormat="0" applyBorder="0" applyAlignment="0" applyProtection="0"/>
    <xf numFmtId="0" fontId="21" fillId="4" borderId="0" applyNumberFormat="0" applyBorder="0" applyAlignment="0" applyProtection="0"/>
    <xf numFmtId="0" fontId="21" fillId="7"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7" borderId="0" applyNumberFormat="0" applyBorder="0" applyAlignment="0" applyProtection="0"/>
    <xf numFmtId="0" fontId="20" fillId="18" borderId="0" applyNumberFormat="0" applyBorder="0" applyAlignment="0" applyProtection="0"/>
    <xf numFmtId="0" fontId="21" fillId="19" borderId="0" applyNumberFormat="0" applyBorder="0" applyAlignment="0" applyProtection="0"/>
    <xf numFmtId="0" fontId="20" fillId="18" borderId="0" applyNumberFormat="0" applyBorder="0" applyAlignment="0" applyProtection="0"/>
    <xf numFmtId="0" fontId="21" fillId="19" borderId="0" applyNumberFormat="0" applyBorder="0" applyAlignment="0" applyProtection="0"/>
    <xf numFmtId="0" fontId="20" fillId="15" borderId="0" applyNumberFormat="0" applyBorder="0" applyAlignment="0" applyProtection="0"/>
    <xf numFmtId="0" fontId="21" fillId="2" borderId="0" applyNumberFormat="0" applyBorder="0" applyAlignment="0" applyProtection="0"/>
    <xf numFmtId="0" fontId="20" fillId="15" borderId="0" applyNumberFormat="0" applyBorder="0" applyAlignment="0" applyProtection="0"/>
    <xf numFmtId="0" fontId="21" fillId="2" borderId="0" applyNumberFormat="0" applyBorder="0" applyAlignment="0" applyProtection="0"/>
    <xf numFmtId="0" fontId="21" fillId="15"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15" borderId="0" applyNumberFormat="0" applyBorder="0" applyAlignment="0" applyProtection="0"/>
    <xf numFmtId="0" fontId="20" fillId="23" borderId="0" applyNumberFormat="0" applyBorder="0" applyAlignment="0" applyProtection="0"/>
    <xf numFmtId="0" fontId="21" fillId="22" borderId="0" applyNumberFormat="0" applyBorder="0" applyAlignment="0" applyProtection="0"/>
    <xf numFmtId="0" fontId="20" fillId="23" borderId="0" applyNumberFormat="0" applyBorder="0" applyAlignment="0" applyProtection="0"/>
    <xf numFmtId="0" fontId="21" fillId="22" borderId="0" applyNumberFormat="0" applyBorder="0" applyAlignment="0" applyProtection="0"/>
    <xf numFmtId="0" fontId="21" fillId="16"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16" borderId="0" applyNumberFormat="0" applyBorder="0" applyAlignment="0" applyProtection="0"/>
    <xf numFmtId="0" fontId="20" fillId="6" borderId="0" applyNumberFormat="0" applyBorder="0" applyAlignment="0" applyProtection="0"/>
    <xf numFmtId="0" fontId="21" fillId="21" borderId="0" applyNumberFormat="0" applyBorder="0" applyAlignment="0" applyProtection="0"/>
    <xf numFmtId="0" fontId="20" fillId="6" borderId="0" applyNumberFormat="0" applyBorder="0" applyAlignment="0" applyProtection="0"/>
    <xf numFmtId="0" fontId="21" fillId="21" borderId="0" applyNumberFormat="0" applyBorder="0" applyAlignment="0" applyProtection="0"/>
    <xf numFmtId="0" fontId="21" fillId="6"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6" borderId="0" applyNumberFormat="0" applyBorder="0" applyAlignment="0" applyProtection="0"/>
    <xf numFmtId="0" fontId="22" fillId="0" borderId="0">
      <protection locked="0"/>
    </xf>
    <xf numFmtId="0" fontId="6" fillId="25" borderId="0">
      <alignment horizontal="center"/>
    </xf>
    <xf numFmtId="0" fontId="6" fillId="25" borderId="0">
      <alignment horizontal="center"/>
    </xf>
    <xf numFmtId="0" fontId="19" fillId="26"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9"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19"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23" borderId="0" applyNumberFormat="0" applyBorder="0" applyAlignment="0" applyProtection="0"/>
    <xf numFmtId="0" fontId="20" fillId="32" borderId="0" applyNumberFormat="0" applyBorder="0" applyAlignment="0" applyProtection="0"/>
    <xf numFmtId="0" fontId="20" fillId="23"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19"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19"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20" fillId="38"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3" borderId="0" applyNumberFormat="0" applyBorder="0" applyAlignment="0" applyProtection="0"/>
    <xf numFmtId="0" fontId="20" fillId="39" borderId="0" applyNumberFormat="0" applyBorder="0" applyAlignment="0" applyProtection="0"/>
    <xf numFmtId="0" fontId="20" fillId="33"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19"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19" fillId="37"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9"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20" fillId="29"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20" fillId="19" borderId="0" applyNumberFormat="0" applyBorder="0" applyAlignment="0" applyProtection="0"/>
    <xf numFmtId="0" fontId="20" fillId="44" borderId="0" applyNumberFormat="0" applyBorder="0" applyAlignment="0" applyProtection="0"/>
    <xf numFmtId="0" fontId="20" fillId="19" borderId="0" applyNumberFormat="0" applyBorder="0" applyAlignment="0" applyProtection="0"/>
    <xf numFmtId="0" fontId="20" fillId="44" borderId="0" applyNumberFormat="0" applyBorder="0" applyAlignment="0" applyProtection="0"/>
    <xf numFmtId="0" fontId="20" fillId="38" borderId="0" applyNumberFormat="0" applyBorder="0" applyAlignment="0" applyProtection="0"/>
    <xf numFmtId="0" fontId="20" fillId="44" borderId="0" applyNumberFormat="0" applyBorder="0" applyAlignment="0" applyProtection="0"/>
    <xf numFmtId="0" fontId="20" fillId="38" borderId="0" applyNumberFormat="0" applyBorder="0" applyAlignment="0" applyProtection="0"/>
    <xf numFmtId="0" fontId="20" fillId="44"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19" fillId="37"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19"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19" fillId="29"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19"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20" fillId="29"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16" borderId="0" applyNumberFormat="0" applyBorder="0" applyAlignment="0" applyProtection="0"/>
    <xf numFmtId="0" fontId="20" fillId="45" borderId="0" applyNumberFormat="0" applyBorder="0" applyAlignment="0" applyProtection="0"/>
    <xf numFmtId="0" fontId="20" fillId="16"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19" fillId="26"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19"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0" fillId="28"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23" borderId="0" applyNumberFormat="0" applyBorder="0" applyAlignment="0" applyProtection="0"/>
    <xf numFmtId="0" fontId="20" fillId="31" borderId="0" applyNumberFormat="0" applyBorder="0" applyAlignment="0" applyProtection="0"/>
    <xf numFmtId="0" fontId="20" fillId="23" borderId="0" applyNumberFormat="0" applyBorder="0" applyAlignment="0" applyProtection="0"/>
    <xf numFmtId="0" fontId="20" fillId="31" borderId="0" applyNumberFormat="0" applyBorder="0" applyAlignment="0" applyProtection="0"/>
    <xf numFmtId="0" fontId="20" fillId="47" borderId="0" applyNumberFormat="0" applyBorder="0" applyAlignment="0" applyProtection="0"/>
    <xf numFmtId="0" fontId="20" fillId="31" borderId="0" applyNumberFormat="0" applyBorder="0" applyAlignment="0" applyProtection="0"/>
    <xf numFmtId="0" fontId="20" fillId="47" borderId="0" applyNumberFormat="0" applyBorder="0" applyAlignment="0" applyProtection="0"/>
    <xf numFmtId="0" fontId="20" fillId="31"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19" fillId="36"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19"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20" fillId="50"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48" borderId="0" applyNumberFormat="0" applyBorder="0" applyAlignment="0" applyProtection="0"/>
    <xf numFmtId="0" fontId="20" fillId="52" borderId="0" applyNumberFormat="0" applyBorder="0" applyAlignment="0" applyProtection="0"/>
    <xf numFmtId="0" fontId="20" fillId="48" borderId="0" applyNumberFormat="0" applyBorder="0" applyAlignment="0" applyProtection="0"/>
    <xf numFmtId="0" fontId="20" fillId="52" borderId="0" applyNumberFormat="0" applyBorder="0" applyAlignment="0" applyProtection="0"/>
    <xf numFmtId="0" fontId="20" fillId="53" borderId="0" applyNumberFormat="0" applyBorder="0" applyAlignment="0" applyProtection="0"/>
    <xf numFmtId="0" fontId="20" fillId="52" borderId="0" applyNumberFormat="0" applyBorder="0" applyAlignment="0" applyProtection="0"/>
    <xf numFmtId="0" fontId="20" fillId="53" borderId="0" applyNumberFormat="0" applyBorder="0" applyAlignment="0" applyProtection="0"/>
    <xf numFmtId="0" fontId="20" fillId="52"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185" fontId="23" fillId="0" borderId="0" applyFont="0" applyFill="0" applyBorder="0" applyAlignment="0" applyProtection="0"/>
    <xf numFmtId="186" fontId="23" fillId="0" borderId="0" applyFont="0" applyFill="0" applyBorder="0" applyAlignment="0" applyProtection="0"/>
    <xf numFmtId="187" fontId="6" fillId="0" borderId="0"/>
    <xf numFmtId="188" fontId="24" fillId="0" borderId="0"/>
    <xf numFmtId="171" fontId="25" fillId="54" borderId="2">
      <alignment horizontal="center"/>
    </xf>
    <xf numFmtId="189" fontId="26" fillId="0" borderId="0"/>
    <xf numFmtId="190" fontId="11" fillId="0" borderId="0" applyFill="0" applyBorder="0" applyAlignment="0" applyProtection="0"/>
    <xf numFmtId="191" fontId="11" fillId="0" borderId="0"/>
    <xf numFmtId="189" fontId="27" fillId="0" borderId="0"/>
    <xf numFmtId="192" fontId="28" fillId="0" borderId="0"/>
    <xf numFmtId="189" fontId="28" fillId="0" borderId="0"/>
    <xf numFmtId="0" fontId="28" fillId="0" borderId="0"/>
    <xf numFmtId="193" fontId="29" fillId="55" borderId="3">
      <alignment horizontal="center" vertical="center"/>
    </xf>
    <xf numFmtId="0" fontId="30" fillId="54" borderId="0" applyNumberFormat="0" applyBorder="0" applyAlignment="0" applyProtection="0"/>
    <xf numFmtId="194" fontId="6" fillId="0" borderId="0" applyFont="0" applyFill="0" applyBorder="0" applyAlignment="0" applyProtection="0"/>
    <xf numFmtId="14" fontId="23" fillId="0" borderId="0" applyFont="0" applyFill="0" applyBorder="0" applyAlignment="0" applyProtection="0"/>
    <xf numFmtId="195" fontId="23" fillId="0" borderId="0" applyFont="0" applyFill="0" applyBorder="0" applyAlignment="0" applyProtection="0"/>
    <xf numFmtId="0" fontId="31" fillId="0" borderId="4">
      <alignment horizontal="center" vertical="center"/>
    </xf>
    <xf numFmtId="0" fontId="32" fillId="0" borderId="0">
      <alignment horizontal="center" wrapText="1"/>
      <protection locked="0"/>
    </xf>
    <xf numFmtId="3" fontId="26" fillId="0" borderId="0" applyNumberFormat="0" applyFill="0" applyBorder="0" applyAlignment="0">
      <alignment horizontal="left"/>
    </xf>
    <xf numFmtId="0" fontId="7" fillId="15" borderId="2" applyNumberFormat="0" applyFont="0" applyBorder="0" applyAlignment="0" applyProtection="0">
      <protection hidden="1"/>
    </xf>
    <xf numFmtId="196" fontId="23" fillId="0" borderId="0" applyFont="0" applyFill="0" applyBorder="0" applyAlignment="0" applyProtection="0"/>
    <xf numFmtId="197" fontId="23" fillId="0" borderId="0" applyFont="0" applyFill="0" applyBorder="0" applyAlignment="0" applyProtection="0"/>
    <xf numFmtId="0" fontId="10" fillId="0" borderId="0"/>
    <xf numFmtId="0" fontId="23" fillId="0" borderId="0"/>
    <xf numFmtId="0" fontId="32" fillId="0" borderId="0"/>
    <xf numFmtId="0" fontId="6" fillId="56" borderId="5" applyBorder="0"/>
    <xf numFmtId="0" fontId="33" fillId="5" borderId="0" applyNumberFormat="0" applyBorder="0" applyAlignment="0" applyProtection="0"/>
    <xf numFmtId="0" fontId="34" fillId="49" borderId="0" applyNumberFormat="0" applyBorder="0" applyAlignment="0" applyProtection="0"/>
    <xf numFmtId="0" fontId="33" fillId="5" borderId="0" applyNumberFormat="0" applyBorder="0" applyAlignment="0" applyProtection="0"/>
    <xf numFmtId="0" fontId="34" fillId="49" borderId="0" applyNumberFormat="0" applyBorder="0" applyAlignment="0" applyProtection="0"/>
    <xf numFmtId="0" fontId="35" fillId="36"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5" fillId="36" borderId="0" applyNumberFormat="0" applyBorder="0" applyAlignment="0" applyProtection="0"/>
    <xf numFmtId="0" fontId="6" fillId="0" borderId="0" applyNumberFormat="0" applyBorder="0" applyProtection="0"/>
    <xf numFmtId="0" fontId="36" fillId="0" borderId="6">
      <alignment horizontal="left"/>
    </xf>
    <xf numFmtId="0" fontId="36" fillId="0" borderId="6">
      <alignment horizontal="left"/>
    </xf>
    <xf numFmtId="0" fontId="37" fillId="0" borderId="6">
      <alignment horizontal="left" wrapText="1"/>
    </xf>
    <xf numFmtId="0" fontId="37" fillId="0" borderId="6">
      <alignment horizontal="left" wrapText="1"/>
    </xf>
    <xf numFmtId="2" fontId="38" fillId="0" borderId="0">
      <alignment horizontal="right"/>
      <protection locked="0"/>
    </xf>
    <xf numFmtId="0" fontId="39" fillId="0" borderId="0" applyNumberFormat="0" applyFill="0" applyBorder="0" applyAlignment="0" applyProtection="0"/>
    <xf numFmtId="0" fontId="32" fillId="0" borderId="7" applyNumberFormat="0" applyFont="0" applyFill="0" applyAlignment="0" applyProtection="0"/>
    <xf numFmtId="0" fontId="32" fillId="0" borderId="7" applyNumberFormat="0" applyFont="0" applyFill="0" applyAlignment="0" applyProtection="0"/>
    <xf numFmtId="0" fontId="32" fillId="0" borderId="8" applyNumberFormat="0" applyFont="0" applyFill="0" applyAlignment="0" applyProtection="0"/>
    <xf numFmtId="3" fontId="30" fillId="57" borderId="0" applyNumberFormat="0" applyBorder="0" applyAlignment="0" applyProtection="0"/>
    <xf numFmtId="198" fontId="40" fillId="54" borderId="0"/>
    <xf numFmtId="0" fontId="41" fillId="0" borderId="0"/>
    <xf numFmtId="199" fontId="7" fillId="0" borderId="0" applyFill="0" applyBorder="0" applyAlignment="0"/>
    <xf numFmtId="171" fontId="22" fillId="0" borderId="0" applyFill="0" applyBorder="0" applyAlignment="0"/>
    <xf numFmtId="200" fontId="22" fillId="0" borderId="0" applyFill="0" applyBorder="0" applyAlignment="0"/>
    <xf numFmtId="201" fontId="22" fillId="0" borderId="0" applyFill="0" applyBorder="0" applyAlignment="0"/>
    <xf numFmtId="202" fontId="22" fillId="0" borderId="0" applyFill="0" applyBorder="0" applyAlignment="0"/>
    <xf numFmtId="44" fontId="22" fillId="0" borderId="0" applyFill="0" applyBorder="0" applyAlignment="0"/>
    <xf numFmtId="44" fontId="22" fillId="0" borderId="0" applyFill="0" applyBorder="0" applyAlignment="0"/>
    <xf numFmtId="203" fontId="22" fillId="0" borderId="0" applyFill="0" applyBorder="0" applyAlignment="0"/>
    <xf numFmtId="171" fontId="22" fillId="0" borderId="0" applyFill="0" applyBorder="0" applyAlignment="0"/>
    <xf numFmtId="0" fontId="42" fillId="2" borderId="9" applyNumberFormat="0" applyAlignment="0" applyProtection="0"/>
    <xf numFmtId="0" fontId="43" fillId="58" borderId="10" applyNumberFormat="0" applyAlignment="0" applyProtection="0"/>
    <xf numFmtId="0" fontId="42" fillId="2" borderId="9" applyNumberFormat="0" applyAlignment="0" applyProtection="0"/>
    <xf numFmtId="0" fontId="43" fillId="58" borderId="10" applyNumberFormat="0" applyAlignment="0" applyProtection="0"/>
    <xf numFmtId="0" fontId="44" fillId="59" borderId="9" applyNumberFormat="0" applyAlignment="0" applyProtection="0"/>
    <xf numFmtId="0" fontId="43" fillId="58" borderId="10" applyNumberFormat="0" applyAlignment="0" applyProtection="0"/>
    <xf numFmtId="0" fontId="43" fillId="58" borderId="10" applyNumberFormat="0" applyAlignment="0" applyProtection="0"/>
    <xf numFmtId="0" fontId="44" fillId="59" borderId="9" applyNumberFormat="0" applyAlignment="0" applyProtection="0"/>
    <xf numFmtId="0" fontId="37" fillId="0" borderId="11">
      <alignment horizontal="right" vertical="center"/>
    </xf>
    <xf numFmtId="0" fontId="26" fillId="0" borderId="0" applyFont="0" applyFill="0" applyBorder="0" applyAlignment="0" applyProtection="0"/>
    <xf numFmtId="0" fontId="26" fillId="0" borderId="0" applyFont="0" applyFill="0" applyBorder="0" applyAlignment="0" applyProtection="0"/>
    <xf numFmtId="3" fontId="45" fillId="0" borderId="0" applyNumberFormat="0" applyBorder="0"/>
    <xf numFmtId="204" fontId="45" fillId="60" borderId="0" applyNumberFormat="0" applyAlignment="0"/>
    <xf numFmtId="205" fontId="46" fillId="0" borderId="0" applyFill="0" applyBorder="0" applyAlignment="0" applyProtection="0"/>
    <xf numFmtId="0" fontId="47" fillId="61" borderId="12" applyNumberFormat="0" applyAlignment="0" applyProtection="0"/>
    <xf numFmtId="0" fontId="47" fillId="45" borderId="12" applyNumberFormat="0" applyAlignment="0" applyProtection="0"/>
    <xf numFmtId="0" fontId="47" fillId="61" borderId="12" applyNumberFormat="0" applyAlignment="0" applyProtection="0"/>
    <xf numFmtId="0" fontId="47" fillId="45" borderId="12" applyNumberFormat="0" applyAlignment="0" applyProtection="0"/>
    <xf numFmtId="0" fontId="47" fillId="38" borderId="12" applyNumberFormat="0" applyAlignment="0" applyProtection="0"/>
    <xf numFmtId="0" fontId="47" fillId="45" borderId="12" applyNumberFormat="0" applyAlignment="0" applyProtection="0"/>
    <xf numFmtId="0" fontId="47" fillId="45" borderId="12" applyNumberFormat="0" applyAlignment="0" applyProtection="0"/>
    <xf numFmtId="0" fontId="47" fillId="38" borderId="12" applyNumberFormat="0" applyAlignment="0" applyProtection="0"/>
    <xf numFmtId="0" fontId="26" fillId="0" borderId="0" applyNumberFormat="0" applyFill="0" applyBorder="0" applyProtection="0">
      <alignment horizontal="center" wrapText="1"/>
    </xf>
    <xf numFmtId="0" fontId="6" fillId="0" borderId="0">
      <alignment horizontal="center" wrapText="1"/>
      <protection hidden="1"/>
    </xf>
    <xf numFmtId="4" fontId="30" fillId="62" borderId="13" applyNumberFormat="0" applyProtection="0">
      <alignment horizontal="right" wrapText="1"/>
    </xf>
    <xf numFmtId="206" fontId="48" fillId="0" borderId="0">
      <alignment horizontal="left"/>
    </xf>
    <xf numFmtId="0" fontId="29" fillId="0" borderId="14">
      <alignment horizontal="left" wrapText="1"/>
    </xf>
    <xf numFmtId="3" fontId="6" fillId="0" borderId="0"/>
    <xf numFmtId="43" fontId="143" fillId="0" borderId="0" applyFont="0" applyFill="0" applyBorder="0" applyAlignment="0" applyProtection="0"/>
    <xf numFmtId="207" fontId="6" fillId="0" borderId="0"/>
    <xf numFmtId="207" fontId="6" fillId="0" borderId="0"/>
    <xf numFmtId="207" fontId="6" fillId="0" borderId="0"/>
    <xf numFmtId="207" fontId="6" fillId="0" borderId="0"/>
    <xf numFmtId="207" fontId="6" fillId="0" borderId="0"/>
    <xf numFmtId="207" fontId="6" fillId="0" borderId="0"/>
    <xf numFmtId="207" fontId="6" fillId="0" borderId="0"/>
    <xf numFmtId="207" fontId="6" fillId="0" borderId="0"/>
    <xf numFmtId="44" fontId="22" fillId="0" borderId="0" applyFont="0" applyFill="0" applyBorder="0" applyAlignment="0" applyProtection="0"/>
    <xf numFmtId="44" fontId="22" fillId="0" borderId="0" applyFont="0" applyFill="0" applyBorder="0" applyAlignment="0" applyProtection="0"/>
    <xf numFmtId="208" fontId="6" fillId="0" borderId="0" applyFont="0" applyFill="0" applyBorder="0" applyAlignment="0" applyProtection="0"/>
    <xf numFmtId="0" fontId="49" fillId="0" borderId="0" applyFont="0" applyFill="0" applyBorder="0" applyAlignment="0" applyProtection="0">
      <alignment horizontal="right"/>
    </xf>
    <xf numFmtId="209" fontId="6"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43" fontId="14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49" fillId="0" borderId="0" applyFont="0" applyFill="0" applyBorder="0" applyAlignment="0" applyProtection="0">
      <alignment horizontal="right"/>
    </xf>
    <xf numFmtId="0" fontId="49" fillId="0" borderId="0" applyFont="0" applyFill="0" applyBorder="0" applyAlignment="0" applyProtection="0">
      <alignment horizontal="right"/>
    </xf>
    <xf numFmtId="0" fontId="49" fillId="0" borderId="0" applyFont="0" applyFill="0" applyBorder="0" applyAlignment="0" applyProtection="0">
      <alignment horizontal="right"/>
    </xf>
    <xf numFmtId="43" fontId="6" fillId="0" borderId="0" applyFont="0" applyFill="0" applyBorder="0" applyAlignment="0" applyProtection="0"/>
    <xf numFmtId="43" fontId="6"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4" fillId="0" borderId="0" applyFont="0" applyFill="0" applyBorder="0" applyAlignment="0" applyProtection="0"/>
    <xf numFmtId="43" fontId="144" fillId="0" borderId="0" applyFont="0" applyFill="0" applyBorder="0" applyAlignment="0" applyProtection="0"/>
    <xf numFmtId="43" fontId="144"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43" fontId="144" fillId="0" borderId="0" applyFont="0" applyFill="0" applyBorder="0" applyAlignment="0" applyProtection="0"/>
    <xf numFmtId="43" fontId="144" fillId="0" borderId="0" applyFont="0" applyFill="0" applyBorder="0" applyAlignment="0" applyProtection="0"/>
    <xf numFmtId="165" fontId="143" fillId="0" borderId="0" applyFont="0" applyFill="0" applyBorder="0" applyAlignment="0" applyProtection="0"/>
    <xf numFmtId="43" fontId="143" fillId="0" borderId="0" applyFont="0" applyFill="0" applyBorder="0" applyAlignment="0" applyProtection="0"/>
    <xf numFmtId="43" fontId="143" fillId="0" borderId="0" applyFont="0" applyFill="0" applyBorder="0" applyAlignment="0" applyProtection="0"/>
    <xf numFmtId="43" fontId="143" fillId="0" borderId="0" applyFont="0" applyFill="0" applyBorder="0" applyAlignment="0" applyProtection="0"/>
    <xf numFmtId="43" fontId="143" fillId="0" borderId="0" applyFont="0" applyFill="0" applyBorder="0" applyAlignment="0" applyProtection="0"/>
    <xf numFmtId="43" fontId="143" fillId="0" borderId="0" applyFont="0" applyFill="0" applyBorder="0" applyAlignment="0" applyProtection="0"/>
    <xf numFmtId="43" fontId="14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09" fontId="6" fillId="0" borderId="0" applyFont="0" applyFill="0" applyBorder="0" applyAlignment="0" applyProtection="0"/>
    <xf numFmtId="43" fontId="6" fillId="0" borderId="0" applyFont="0" applyFill="0" applyBorder="0" applyAlignment="0" applyProtection="0"/>
    <xf numFmtId="43" fontId="143" fillId="0" borderId="0" applyFont="0" applyFill="0" applyBorder="0" applyAlignment="0" applyProtection="0"/>
    <xf numFmtId="43" fontId="14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4" fillId="0" borderId="0" applyFont="0" applyFill="0" applyBorder="0" applyAlignment="0" applyProtection="0"/>
    <xf numFmtId="43" fontId="144"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09" fontId="6" fillId="0" borderId="0" applyFont="0" applyFill="0" applyBorder="0" applyAlignment="0" applyProtection="0"/>
    <xf numFmtId="210" fontId="6" fillId="0" borderId="0" applyFont="0" applyFill="0" applyBorder="0" applyAlignment="0" applyProtection="0"/>
    <xf numFmtId="38" fontId="10" fillId="0" borderId="0" applyFill="0" applyBorder="0" applyProtection="0"/>
    <xf numFmtId="0" fontId="6" fillId="0" borderId="0"/>
    <xf numFmtId="43" fontId="6" fillId="0" borderId="0" applyFont="0" applyFill="0" applyBorder="0" applyAlignment="0" applyProtection="0"/>
    <xf numFmtId="3" fontId="6" fillId="0" borderId="0" applyFont="0" applyFill="0" applyBorder="0" applyAlignment="0" applyProtection="0"/>
    <xf numFmtId="37" fontId="6" fillId="0" borderId="0">
      <alignment horizontal="center"/>
    </xf>
    <xf numFmtId="0" fontId="50" fillId="0" borderId="2" applyBorder="0" applyProtection="0"/>
    <xf numFmtId="0" fontId="51" fillId="63" borderId="0">
      <alignment horizontal="center" vertical="center" wrapText="1"/>
    </xf>
    <xf numFmtId="1" fontId="52" fillId="0" borderId="0">
      <alignment horizontal="right"/>
    </xf>
    <xf numFmtId="211" fontId="53" fillId="0" borderId="0">
      <alignment horizontal="center"/>
    </xf>
    <xf numFmtId="4" fontId="30" fillId="0" borderId="0"/>
    <xf numFmtId="0" fontId="54" fillId="0" borderId="0" applyNumberFormat="0" applyAlignment="0">
      <alignment horizontal="left"/>
    </xf>
    <xf numFmtId="0" fontId="55" fillId="0" borderId="0" applyNumberFormat="0" applyAlignment="0"/>
    <xf numFmtId="170" fontId="6" fillId="0" borderId="0" applyFill="0" applyBorder="0">
      <alignment horizontal="right"/>
      <protection locked="0"/>
    </xf>
    <xf numFmtId="44" fontId="6" fillId="0" borderId="0" applyFont="0" applyFill="0" applyBorder="0" applyAlignment="0" applyProtection="0"/>
    <xf numFmtId="171" fontId="22" fillId="0" borderId="0" applyFont="0" applyFill="0" applyBorder="0" applyAlignment="0" applyProtection="0"/>
    <xf numFmtId="0" fontId="49" fillId="0" borderId="0" applyFont="0" applyFill="0" applyBorder="0" applyAlignment="0" applyProtection="0">
      <alignment horizontal="right"/>
    </xf>
    <xf numFmtId="44" fontId="144" fillId="0" borderId="0" applyFont="0" applyFill="0" applyBorder="0" applyAlignment="0" applyProtection="0"/>
    <xf numFmtId="44" fontId="144" fillId="0" borderId="0" applyFont="0" applyFill="0" applyBorder="0" applyAlignment="0" applyProtection="0"/>
    <xf numFmtId="44" fontId="144" fillId="0" borderId="0" applyFont="0" applyFill="0" applyBorder="0" applyAlignment="0" applyProtection="0"/>
    <xf numFmtId="44" fontId="14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2" fontId="6" fillId="0" borderId="0" applyFont="0" applyFill="0" applyBorder="0" applyAlignment="0" applyProtection="0"/>
    <xf numFmtId="0" fontId="49" fillId="0" borderId="0" applyFont="0" applyFill="0" applyBorder="0" applyAlignment="0" applyProtection="0">
      <alignment horizontal="right"/>
    </xf>
    <xf numFmtId="0" fontId="49" fillId="0" borderId="0" applyFont="0" applyFill="0" applyBorder="0" applyAlignment="0" applyProtection="0">
      <alignment horizontal="right"/>
    </xf>
    <xf numFmtId="0" fontId="49" fillId="0" borderId="0" applyFont="0" applyFill="0" applyBorder="0" applyAlignment="0" applyProtection="0">
      <alignment horizontal="right"/>
    </xf>
    <xf numFmtId="0" fontId="49" fillId="0" borderId="0" applyFont="0" applyFill="0" applyBorder="0" applyAlignment="0" applyProtection="0">
      <alignment horizontal="right"/>
    </xf>
    <xf numFmtId="212" fontId="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212" fontId="6" fillId="0" borderId="0" applyFont="0" applyFill="0" applyBorder="0" applyAlignment="0" applyProtection="0"/>
    <xf numFmtId="212" fontId="6" fillId="0" borderId="0" applyFont="0" applyFill="0" applyBorder="0" applyAlignment="0" applyProtection="0"/>
    <xf numFmtId="212" fontId="6" fillId="0" borderId="0" applyFont="0" applyFill="0" applyBorder="0" applyAlignment="0" applyProtection="0"/>
    <xf numFmtId="212" fontId="6" fillId="0" borderId="0" applyFont="0" applyFill="0" applyBorder="0" applyAlignment="0" applyProtection="0"/>
    <xf numFmtId="212" fontId="6" fillId="0" borderId="0" applyFont="0" applyFill="0" applyBorder="0" applyAlignment="0" applyProtection="0"/>
    <xf numFmtId="5" fontId="26" fillId="0" borderId="0"/>
    <xf numFmtId="5" fontId="26" fillId="0" borderId="0"/>
    <xf numFmtId="213" fontId="6" fillId="0" borderId="0" applyFont="0" applyFill="0" applyBorder="0" applyAlignment="0" applyProtection="0"/>
    <xf numFmtId="0" fontId="26"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6" fontId="23" fillId="0" borderId="0" applyFont="0" applyFill="0" applyBorder="0" applyAlignment="0" applyProtection="0"/>
    <xf numFmtId="0" fontId="49" fillId="0" borderId="0" applyFont="0" applyFill="0" applyBorder="0" applyAlignment="0" applyProtection="0"/>
    <xf numFmtId="14" fontId="14" fillId="0" borderId="0" applyFill="0" applyBorder="0" applyAlignment="0"/>
    <xf numFmtId="174" fontId="23" fillId="0" borderId="0" applyFont="0" applyFill="0" applyBorder="0" applyAlignment="0" applyProtection="0"/>
    <xf numFmtId="178" fontId="6" fillId="0" borderId="0" applyFont="0" applyFill="0" applyBorder="0" applyAlignment="0" applyProtection="0">
      <alignment horizontal="right"/>
    </xf>
    <xf numFmtId="0" fontId="56" fillId="54" borderId="0" applyNumberFormat="0" applyBorder="0" applyAlignment="0" applyProtection="0"/>
    <xf numFmtId="0" fontId="57" fillId="64" borderId="0" applyNumberFormat="0" applyFill="0" applyAlignment="0" applyProtection="0">
      <alignment horizontal="centerContinuous" vertical="center"/>
    </xf>
    <xf numFmtId="214" fontId="6" fillId="0" borderId="0" applyFont="0" applyFill="0" applyBorder="0" applyAlignment="0" applyProtection="0"/>
    <xf numFmtId="0" fontId="6" fillId="0" borderId="0" applyFont="0" applyFill="0" applyBorder="0" applyAlignment="0" applyProtection="0"/>
    <xf numFmtId="215" fontId="6" fillId="0" borderId="2">
      <alignment horizontal="center"/>
    </xf>
    <xf numFmtId="216" fontId="6" fillId="54" borderId="2">
      <alignment horizontal="center"/>
    </xf>
    <xf numFmtId="7" fontId="58" fillId="0" borderId="2"/>
    <xf numFmtId="7" fontId="58" fillId="0" borderId="2"/>
    <xf numFmtId="0" fontId="49" fillId="0" borderId="15" applyNumberFormat="0" applyFont="0" applyFill="0" applyAlignment="0" applyProtection="0"/>
    <xf numFmtId="0" fontId="59" fillId="65"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7" borderId="0" applyNumberFormat="0" applyBorder="0" applyAlignment="0" applyProtection="0"/>
    <xf numFmtId="0" fontId="59" fillId="68" borderId="0" applyNumberFormat="0" applyBorder="0" applyAlignment="0" applyProtection="0"/>
    <xf numFmtId="0" fontId="59" fillId="68" borderId="0" applyNumberFormat="0" applyBorder="0" applyAlignment="0" applyProtection="0"/>
    <xf numFmtId="0" fontId="59" fillId="68" borderId="0" applyNumberFormat="0" applyBorder="0" applyAlignment="0" applyProtection="0"/>
    <xf numFmtId="0" fontId="59" fillId="68" borderId="0" applyNumberFormat="0" applyBorder="0" applyAlignment="0" applyProtection="0"/>
    <xf numFmtId="0" fontId="59" fillId="69" borderId="0" applyNumberFormat="0" applyBorder="0" applyAlignment="0" applyProtection="0"/>
    <xf numFmtId="44" fontId="22" fillId="0" borderId="0" applyFill="0" applyBorder="0" applyAlignment="0"/>
    <xf numFmtId="44" fontId="22" fillId="0" borderId="0" applyFill="0" applyBorder="0" applyAlignment="0"/>
    <xf numFmtId="171" fontId="22" fillId="0" borderId="0" applyFill="0" applyBorder="0" applyAlignment="0"/>
    <xf numFmtId="44" fontId="22" fillId="0" borderId="0" applyFill="0" applyBorder="0" applyAlignment="0"/>
    <xf numFmtId="44" fontId="22" fillId="0" borderId="0" applyFill="0" applyBorder="0" applyAlignment="0"/>
    <xf numFmtId="203" fontId="22" fillId="0" borderId="0" applyFill="0" applyBorder="0" applyAlignment="0"/>
    <xf numFmtId="171" fontId="22" fillId="0" borderId="0" applyFill="0" applyBorder="0" applyAlignment="0"/>
    <xf numFmtId="0" fontId="60" fillId="0" borderId="0" applyNumberFormat="0" applyAlignment="0">
      <alignment horizontal="left"/>
    </xf>
    <xf numFmtId="37" fontId="6" fillId="25" borderId="16">
      <protection locked="0"/>
    </xf>
    <xf numFmtId="0" fontId="6" fillId="0" borderId="0" applyFon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180" fontId="6" fillId="0" borderId="0" applyFont="0" applyFill="0" applyBorder="0">
      <alignment horizontal="left"/>
    </xf>
    <xf numFmtId="9" fontId="6" fillId="54" borderId="17">
      <alignment horizontal="center"/>
    </xf>
    <xf numFmtId="211" fontId="53" fillId="0" borderId="0">
      <alignment horizontal="center"/>
    </xf>
    <xf numFmtId="2" fontId="6" fillId="0" borderId="0" applyFont="0" applyFill="0" applyBorder="0" applyAlignment="0" applyProtection="0"/>
    <xf numFmtId="0" fontId="64" fillId="0" borderId="0" applyFill="0" applyBorder="0" applyProtection="0">
      <alignment horizontal="left"/>
    </xf>
    <xf numFmtId="0" fontId="65" fillId="8" borderId="0" applyNumberFormat="0" applyBorder="0" applyAlignment="0" applyProtection="0"/>
    <xf numFmtId="0" fontId="19" fillId="42" borderId="0" applyNumberFormat="0" applyBorder="0" applyAlignment="0" applyProtection="0"/>
    <xf numFmtId="0" fontId="5" fillId="42" borderId="0" applyNumberFormat="0" applyBorder="0" applyAlignment="0" applyProtection="0"/>
    <xf numFmtId="0" fontId="65" fillId="8" borderId="0" applyNumberFormat="0" applyBorder="0" applyAlignment="0" applyProtection="0"/>
    <xf numFmtId="0" fontId="19" fillId="42" borderId="0" applyNumberFormat="0" applyBorder="0" applyAlignment="0" applyProtection="0"/>
    <xf numFmtId="0" fontId="5" fillId="42" borderId="0" applyNumberFormat="0" applyBorder="0" applyAlignment="0" applyProtection="0"/>
    <xf numFmtId="0" fontId="65" fillId="70" borderId="0" applyNumberFormat="0" applyBorder="0" applyAlignment="0" applyProtection="0"/>
    <xf numFmtId="0" fontId="19" fillId="42" borderId="0" applyNumberFormat="0" applyBorder="0" applyAlignment="0" applyProtection="0"/>
    <xf numFmtId="0" fontId="5" fillId="42"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65" fillId="70" borderId="0" applyNumberFormat="0" applyBorder="0" applyAlignment="0" applyProtection="0"/>
    <xf numFmtId="38" fontId="26" fillId="57" borderId="0" applyNumberFormat="0" applyBorder="0" applyAlignment="0" applyProtection="0"/>
    <xf numFmtId="0" fontId="6" fillId="0" borderId="0"/>
    <xf numFmtId="0" fontId="6" fillId="0" borderId="0"/>
    <xf numFmtId="0" fontId="49" fillId="0" borderId="0" applyFont="0" applyFill="0" applyBorder="0" applyAlignment="0" applyProtection="0">
      <alignment horizontal="right"/>
    </xf>
    <xf numFmtId="0" fontId="66" fillId="60" borderId="0"/>
    <xf numFmtId="0" fontId="29" fillId="56" borderId="18">
      <alignment vertical="top" wrapText="1"/>
    </xf>
    <xf numFmtId="0" fontId="67" fillId="0" borderId="19" applyNumberFormat="0" applyAlignment="0" applyProtection="0">
      <alignment horizontal="left" vertical="center"/>
    </xf>
    <xf numFmtId="0" fontId="67" fillId="0" borderId="20">
      <alignment horizontal="left" vertical="center"/>
    </xf>
    <xf numFmtId="4" fontId="68" fillId="57" borderId="0" applyNumberFormat="0" applyFill="0" applyBorder="0" applyAlignment="0" applyProtection="0"/>
    <xf numFmtId="0" fontId="26" fillId="0" borderId="0" applyNumberFormat="0" applyFont="0" applyFill="0" applyBorder="0" applyProtection="0">
      <alignment horizontal="center" vertical="top" wrapText="1"/>
    </xf>
    <xf numFmtId="0" fontId="69" fillId="0" borderId="21" applyNumberFormat="0" applyFill="0" applyAlignment="0" applyProtection="0"/>
    <xf numFmtId="0" fontId="70" fillId="0" borderId="0" applyNumberFormat="0" applyFill="0" applyBorder="0" applyAlignment="0" applyProtection="0"/>
    <xf numFmtId="0" fontId="69" fillId="0" borderId="21" applyNumberFormat="0" applyFill="0" applyAlignment="0" applyProtection="0"/>
    <xf numFmtId="0" fontId="70" fillId="0" borderId="0" applyNumberFormat="0" applyFill="0" applyBorder="0" applyAlignment="0" applyProtection="0"/>
    <xf numFmtId="0" fontId="69" fillId="0" borderId="22"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69" fillId="0" borderId="22" applyNumberFormat="0" applyFill="0" applyAlignment="0" applyProtection="0"/>
    <xf numFmtId="0" fontId="71" fillId="0" borderId="24" applyNumberFormat="0" applyFill="0" applyAlignment="0" applyProtection="0"/>
    <xf numFmtId="0" fontId="67" fillId="0" borderId="0" applyNumberFormat="0" applyFill="0" applyBorder="0" applyAlignment="0" applyProtection="0"/>
    <xf numFmtId="0" fontId="71" fillId="0" borderId="24" applyNumberFormat="0" applyFill="0" applyAlignment="0" applyProtection="0"/>
    <xf numFmtId="0" fontId="67" fillId="0" borderId="0" applyNumberFormat="0" applyFill="0" applyBorder="0" applyAlignment="0" applyProtection="0"/>
    <xf numFmtId="0" fontId="71" fillId="0" borderId="23"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71" fillId="0" borderId="23" applyNumberFormat="0" applyFill="0" applyAlignment="0" applyProtection="0"/>
    <xf numFmtId="0" fontId="72" fillId="0" borderId="25" applyNumberFormat="0" applyFill="0" applyAlignment="0" applyProtection="0"/>
    <xf numFmtId="0" fontId="73" fillId="0" borderId="0" applyProtection="0">
      <alignment horizontal="left"/>
    </xf>
    <xf numFmtId="0" fontId="72" fillId="0" borderId="25" applyNumberFormat="0" applyFill="0" applyAlignment="0" applyProtection="0"/>
    <xf numFmtId="0" fontId="73" fillId="0" borderId="0" applyProtection="0">
      <alignment horizontal="left"/>
    </xf>
    <xf numFmtId="0" fontId="73" fillId="0" borderId="0" applyProtection="0">
      <alignment horizontal="left"/>
    </xf>
    <xf numFmtId="0" fontId="73" fillId="0" borderId="0" applyProtection="0">
      <alignment horizontal="left"/>
    </xf>
    <xf numFmtId="0" fontId="72" fillId="0" borderId="25" applyNumberFormat="0" applyFill="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4" fillId="0" borderId="0"/>
    <xf numFmtId="0" fontId="6" fillId="0" borderId="0"/>
    <xf numFmtId="0" fontId="6" fillId="57" borderId="0">
      <alignment vertical="top"/>
    </xf>
    <xf numFmtId="0" fontId="75" fillId="57" borderId="0">
      <alignment vertical="top"/>
    </xf>
    <xf numFmtId="0" fontId="76" fillId="0" borderId="7">
      <alignment horizontal="center"/>
    </xf>
    <xf numFmtId="0" fontId="76" fillId="0" borderId="7">
      <alignment horizontal="center"/>
    </xf>
    <xf numFmtId="0" fontId="76" fillId="0" borderId="0">
      <alignment horizontal="center"/>
    </xf>
    <xf numFmtId="182" fontId="6" fillId="0" borderId="0">
      <alignment horizontal="left"/>
    </xf>
    <xf numFmtId="0" fontId="77" fillId="54" borderId="26">
      <alignment horizontal="center"/>
    </xf>
    <xf numFmtId="0" fontId="29" fillId="0" borderId="0">
      <protection hidden="1"/>
    </xf>
    <xf numFmtId="0" fontId="78" fillId="54" borderId="27" applyNumberFormat="0" applyFont="0" applyBorder="0" applyAlignment="0" applyProtection="0">
      <alignment horizontal="center"/>
    </xf>
    <xf numFmtId="10" fontId="26" fillId="25" borderId="14" applyNumberFormat="0" applyBorder="0" applyAlignment="0" applyProtection="0"/>
    <xf numFmtId="217" fontId="25" fillId="0" borderId="14">
      <protection locked="0"/>
    </xf>
    <xf numFmtId="0" fontId="79" fillId="6" borderId="9" applyNumberFormat="0" applyAlignment="0" applyProtection="0"/>
    <xf numFmtId="9" fontId="6" fillId="25" borderId="4" applyNumberFormat="0" applyFont="0" applyAlignment="0">
      <protection locked="0"/>
    </xf>
    <xf numFmtId="0" fontId="79" fillId="6" borderId="9" applyNumberFormat="0" applyAlignment="0" applyProtection="0"/>
    <xf numFmtId="9" fontId="6" fillId="25" borderId="4" applyNumberFormat="0" applyFont="0" applyAlignment="0">
      <protection locked="0"/>
    </xf>
    <xf numFmtId="0" fontId="80" fillId="50" borderId="9" applyNumberFormat="0" applyAlignment="0" applyProtection="0"/>
    <xf numFmtId="9" fontId="6" fillId="25" borderId="4" applyNumberFormat="0" applyFont="0" applyAlignment="0">
      <protection locked="0"/>
    </xf>
    <xf numFmtId="9" fontId="6" fillId="25" borderId="4" applyNumberFormat="0" applyFont="0" applyAlignment="0">
      <protection locked="0"/>
    </xf>
    <xf numFmtId="0" fontId="80" fillId="50" borderId="9" applyNumberFormat="0" applyAlignment="0" applyProtection="0"/>
    <xf numFmtId="0" fontId="80" fillId="50" borderId="9" applyNumberFormat="0" applyAlignment="0" applyProtection="0"/>
    <xf numFmtId="0" fontId="80" fillId="50" borderId="9" applyNumberFormat="0" applyAlignment="0" applyProtection="0"/>
    <xf numFmtId="0" fontId="80" fillId="50" borderId="9" applyNumberFormat="0" applyAlignment="0" applyProtection="0"/>
    <xf numFmtId="171" fontId="81" fillId="71" borderId="0"/>
    <xf numFmtId="37" fontId="75" fillId="57" borderId="0" applyNumberFormat="0" applyFont="0" applyBorder="0" applyAlignment="0">
      <protection locked="0"/>
    </xf>
    <xf numFmtId="0" fontId="6" fillId="0" borderId="14" applyNumberFormat="0">
      <alignment horizontal="left" wrapText="1"/>
      <protection locked="0"/>
    </xf>
    <xf numFmtId="0" fontId="6" fillId="0" borderId="0" applyFill="0" applyBorder="0">
      <alignment horizontal="right"/>
      <protection locked="0"/>
    </xf>
    <xf numFmtId="218" fontId="6" fillId="0" borderId="0" applyFill="0" applyBorder="0">
      <alignment horizontal="right"/>
      <protection locked="0"/>
    </xf>
    <xf numFmtId="0" fontId="29" fillId="72" borderId="28">
      <alignment horizontal="left" vertical="center" wrapText="1"/>
    </xf>
    <xf numFmtId="219" fontId="6" fillId="0" borderId="0" applyFont="0" applyFill="0" applyBorder="0" applyAlignment="0" applyProtection="0"/>
    <xf numFmtId="6" fontId="6" fillId="0" borderId="0" applyFont="0" applyFill="0" applyBorder="0" applyAlignment="0" applyProtection="0"/>
    <xf numFmtId="0" fontId="82" fillId="0" borderId="0" applyNumberFormat="0" applyFill="0" applyBorder="0" applyProtection="0">
      <alignment horizontal="left" vertical="center"/>
    </xf>
    <xf numFmtId="0" fontId="6" fillId="25" borderId="14" applyNumberFormat="0" applyProtection="0">
      <alignment vertical="center" wrapText="1"/>
    </xf>
    <xf numFmtId="0" fontId="23" fillId="0" borderId="0" applyNumberFormat="0" applyFont="0" applyFill="0" applyBorder="0" applyProtection="0">
      <alignment horizontal="left" vertical="center"/>
    </xf>
    <xf numFmtId="0" fontId="84" fillId="0" borderId="0" applyNumberFormat="0" applyFill="0" applyBorder="0" applyAlignment="0" applyProtection="0">
      <alignment vertical="top"/>
      <protection locked="0"/>
    </xf>
    <xf numFmtId="44" fontId="22" fillId="0" borderId="0" applyFill="0" applyBorder="0" applyAlignment="0"/>
    <xf numFmtId="44" fontId="22" fillId="0" borderId="0" applyFill="0" applyBorder="0" applyAlignment="0"/>
    <xf numFmtId="171" fontId="22" fillId="0" borderId="0" applyFill="0" applyBorder="0" applyAlignment="0"/>
    <xf numFmtId="44" fontId="22" fillId="0" borderId="0" applyFill="0" applyBorder="0" applyAlignment="0"/>
    <xf numFmtId="44" fontId="22" fillId="0" borderId="0" applyFill="0" applyBorder="0" applyAlignment="0"/>
    <xf numFmtId="203" fontId="22" fillId="0" borderId="0" applyFill="0" applyBorder="0" applyAlignment="0"/>
    <xf numFmtId="171" fontId="22" fillId="0" borderId="0" applyFill="0" applyBorder="0" applyAlignment="0"/>
    <xf numFmtId="0" fontId="85" fillId="0" borderId="29" applyNumberFormat="0" applyFill="0" applyAlignment="0" applyProtection="0"/>
    <xf numFmtId="0" fontId="65" fillId="0" borderId="30" applyNumberFormat="0" applyFill="0" applyAlignment="0" applyProtection="0"/>
    <xf numFmtId="0" fontId="85" fillId="0" borderId="29" applyNumberFormat="0" applyFill="0" applyAlignment="0" applyProtection="0"/>
    <xf numFmtId="0" fontId="65" fillId="0" borderId="30" applyNumberFormat="0" applyFill="0" applyAlignment="0" applyProtection="0"/>
    <xf numFmtId="0" fontId="86" fillId="0" borderId="31" applyNumberFormat="0" applyFill="0" applyAlignment="0" applyProtection="0"/>
    <xf numFmtId="0" fontId="65" fillId="0" borderId="30" applyNumberFormat="0" applyFill="0" applyAlignment="0" applyProtection="0"/>
    <xf numFmtId="0" fontId="65" fillId="0" borderId="30" applyNumberFormat="0" applyFill="0" applyAlignment="0" applyProtection="0"/>
    <xf numFmtId="0" fontId="86" fillId="0" borderId="31" applyNumberFormat="0" applyFill="0" applyAlignment="0" applyProtection="0"/>
    <xf numFmtId="171" fontId="87" fillId="73" borderId="0"/>
    <xf numFmtId="9" fontId="30" fillId="57" borderId="0" applyNumberFormat="0" applyFont="0" applyBorder="0" applyAlignment="0">
      <protection locked="0"/>
    </xf>
    <xf numFmtId="0" fontId="23" fillId="0" borderId="0" applyNumberFormat="0" applyFill="0" applyBorder="0" applyAlignment="0" applyProtection="0"/>
    <xf numFmtId="0" fontId="23" fillId="0" borderId="0" applyNumberFormat="0" applyFill="0" applyBorder="0" applyAlignment="0" applyProtection="0"/>
    <xf numFmtId="0" fontId="88" fillId="0" borderId="0" applyNumberFormat="0" applyFill="0" applyBorder="0" applyAlignment="0" applyProtection="0"/>
    <xf numFmtId="220" fontId="6" fillId="0" borderId="0" applyFont="0" applyFill="0" applyBorder="0" applyAlignment="0" applyProtection="0"/>
    <xf numFmtId="38" fontId="10" fillId="0" borderId="0" applyFont="0" applyFill="0" applyBorder="0" applyAlignment="0" applyProtection="0"/>
    <xf numFmtId="40" fontId="10" fillId="0" borderId="0" applyFont="0" applyFill="0" applyBorder="0" applyAlignment="0" applyProtection="0"/>
    <xf numFmtId="221" fontId="7" fillId="0" borderId="0"/>
    <xf numFmtId="6" fontId="10" fillId="0" borderId="0" applyFont="0" applyFill="0" applyBorder="0" applyAlignment="0" applyProtection="0"/>
    <xf numFmtId="8" fontId="10" fillId="0" borderId="0" applyFont="0" applyFill="0" applyBorder="0" applyAlignment="0" applyProtection="0"/>
    <xf numFmtId="222" fontId="6" fillId="0" borderId="0">
      <alignment horizontal="right"/>
    </xf>
    <xf numFmtId="0" fontId="49" fillId="0" borderId="0" applyFont="0" applyFill="0" applyBorder="0" applyAlignment="0" applyProtection="0">
      <alignment horizontal="right"/>
    </xf>
    <xf numFmtId="0" fontId="89" fillId="18" borderId="0" applyNumberFormat="0" applyBorder="0" applyAlignment="0" applyProtection="0"/>
    <xf numFmtId="0" fontId="65" fillId="50" borderId="0" applyNumberFormat="0" applyBorder="0" applyAlignment="0" applyProtection="0"/>
    <xf numFmtId="0" fontId="89" fillId="18" borderId="0" applyNumberFormat="0" applyBorder="0" applyAlignment="0" applyProtection="0"/>
    <xf numFmtId="0" fontId="65" fillId="50" borderId="0" applyNumberFormat="0" applyBorder="0" applyAlignment="0" applyProtection="0"/>
    <xf numFmtId="0" fontId="89"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89" fillId="50" borderId="0" applyNumberFormat="0" applyBorder="0" applyAlignment="0" applyProtection="0"/>
    <xf numFmtId="37" fontId="90" fillId="0" borderId="0"/>
    <xf numFmtId="0" fontId="6" fillId="0" borderId="32">
      <alignment horizontal="center"/>
    </xf>
    <xf numFmtId="0" fontId="6" fillId="57" borderId="14" applyNumberFormat="0" applyAlignment="0"/>
    <xf numFmtId="0" fontId="55" fillId="0" borderId="0"/>
    <xf numFmtId="0" fontId="55" fillId="0" borderId="0"/>
    <xf numFmtId="223" fontId="6" fillId="0" borderId="0"/>
    <xf numFmtId="224" fontId="40" fillId="0" borderId="33"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95" fillId="0" borderId="0"/>
    <xf numFmtId="0" fontId="195" fillId="0" borderId="0"/>
    <xf numFmtId="0" fontId="6" fillId="0" borderId="0"/>
    <xf numFmtId="0" fontId="6" fillId="0" borderId="0"/>
    <xf numFmtId="0" fontId="196" fillId="0" borderId="0"/>
    <xf numFmtId="0" fontId="195" fillId="0" borderId="0"/>
    <xf numFmtId="0" fontId="195" fillId="0" borderId="0"/>
    <xf numFmtId="0" fontId="75" fillId="0" borderId="0"/>
    <xf numFmtId="0" fontId="6" fillId="0" borderId="0"/>
    <xf numFmtId="0" fontId="195" fillId="0" borderId="0"/>
    <xf numFmtId="0" fontId="195" fillId="0" borderId="0"/>
    <xf numFmtId="0" fontId="6" fillId="0" borderId="0"/>
    <xf numFmtId="0" fontId="6" fillId="0" borderId="0"/>
    <xf numFmtId="0" fontId="195" fillId="0" borderId="0"/>
    <xf numFmtId="0" fontId="19" fillId="0" borderId="0"/>
    <xf numFmtId="0" fontId="5" fillId="0" borderId="0"/>
    <xf numFmtId="0" fontId="194" fillId="0" borderId="0"/>
    <xf numFmtId="0" fontId="194" fillId="0" borderId="0"/>
    <xf numFmtId="0" fontId="10" fillId="0" borderId="0"/>
    <xf numFmtId="0" fontId="6" fillId="0" borderId="0"/>
    <xf numFmtId="0" fontId="6" fillId="0" borderId="0"/>
    <xf numFmtId="0" fontId="6" fillId="0" borderId="0"/>
    <xf numFmtId="0" fontId="6" fillId="0" borderId="0"/>
    <xf numFmtId="0" fontId="6" fillId="0" borderId="0"/>
    <xf numFmtId="225" fontId="6" fillId="0" borderId="0"/>
    <xf numFmtId="37" fontId="6" fillId="0" borderId="0"/>
    <xf numFmtId="37" fontId="91" fillId="0" borderId="0"/>
    <xf numFmtId="37" fontId="92" fillId="0" borderId="0"/>
    <xf numFmtId="37" fontId="26" fillId="0" borderId="0"/>
    <xf numFmtId="0" fontId="6" fillId="74" borderId="14" applyNumberFormat="0" applyFont="0" applyBorder="0" applyAlignment="0" applyProtection="0"/>
    <xf numFmtId="0" fontId="6" fillId="9" borderId="16" applyNumberFormat="0" applyFont="0" applyAlignment="0" applyProtection="0"/>
    <xf numFmtId="0" fontId="26" fillId="49" borderId="10" applyNumberFormat="0" applyFont="0" applyAlignment="0" applyProtection="0"/>
    <xf numFmtId="0" fontId="6" fillId="9" borderId="16" applyNumberFormat="0" applyFont="0" applyAlignment="0" applyProtection="0"/>
    <xf numFmtId="0" fontId="26" fillId="49" borderId="10" applyNumberFormat="0" applyFont="0" applyAlignment="0" applyProtection="0"/>
    <xf numFmtId="0" fontId="6" fillId="49" borderId="16" applyNumberFormat="0" applyFont="0" applyAlignment="0" applyProtection="0"/>
    <xf numFmtId="0" fontId="26" fillId="49" borderId="10" applyNumberFormat="0" applyFont="0" applyAlignment="0" applyProtection="0"/>
    <xf numFmtId="0" fontId="6" fillId="49" borderId="16" applyNumberFormat="0" applyFont="0" applyAlignment="0" applyProtection="0"/>
    <xf numFmtId="0" fontId="26" fillId="49" borderId="10" applyNumberFormat="0" applyFont="0" applyAlignment="0" applyProtection="0"/>
    <xf numFmtId="0" fontId="6" fillId="49" borderId="16" applyNumberFormat="0" applyFont="0" applyAlignment="0" applyProtection="0"/>
    <xf numFmtId="0" fontId="6" fillId="49" borderId="16" applyNumberFormat="0" applyFont="0" applyAlignment="0" applyProtection="0"/>
    <xf numFmtId="0" fontId="6" fillId="49" borderId="16" applyNumberFormat="0" applyFont="0" applyAlignment="0" applyProtection="0"/>
    <xf numFmtId="40" fontId="17" fillId="0" borderId="0" applyFont="0" applyFill="0" applyBorder="0" applyAlignment="0" applyProtection="0"/>
    <xf numFmtId="38" fontId="17" fillId="0" borderId="0" applyFont="0" applyFill="0" applyBorder="0" applyAlignment="0" applyProtection="0"/>
    <xf numFmtId="226" fontId="6" fillId="0" borderId="0"/>
    <xf numFmtId="0" fontId="93" fillId="2" borderId="34" applyNumberFormat="0" applyAlignment="0" applyProtection="0"/>
    <xf numFmtId="0" fontId="93" fillId="58" borderId="34" applyNumberFormat="0" applyAlignment="0" applyProtection="0"/>
    <xf numFmtId="0" fontId="93" fillId="2" borderId="34" applyNumberFormat="0" applyAlignment="0" applyProtection="0"/>
    <xf numFmtId="0" fontId="93" fillId="58" borderId="34" applyNumberFormat="0" applyAlignment="0" applyProtection="0"/>
    <xf numFmtId="0" fontId="93" fillId="59" borderId="34" applyNumberFormat="0" applyAlignment="0" applyProtection="0"/>
    <xf numFmtId="0" fontId="93" fillId="58" borderId="34" applyNumberFormat="0" applyAlignment="0" applyProtection="0"/>
    <xf numFmtId="0" fontId="93" fillId="58" borderId="34" applyNumberFormat="0" applyAlignment="0" applyProtection="0"/>
    <xf numFmtId="0" fontId="93" fillId="59" borderId="34" applyNumberFormat="0" applyAlignment="0" applyProtection="0"/>
    <xf numFmtId="40" fontId="14" fillId="13" borderId="0">
      <alignment horizontal="right"/>
    </xf>
    <xf numFmtId="0" fontId="94" fillId="75" borderId="0">
      <alignment horizontal="center"/>
    </xf>
    <xf numFmtId="0" fontId="95" fillId="76" borderId="0"/>
    <xf numFmtId="0" fontId="96" fillId="13" borderId="0" applyBorder="0">
      <alignment horizontal="centerContinuous"/>
    </xf>
    <xf numFmtId="0" fontId="97" fillId="76" borderId="0" applyBorder="0">
      <alignment horizontal="centerContinuous"/>
    </xf>
    <xf numFmtId="0" fontId="98" fillId="0" borderId="0" applyFill="0" applyBorder="0" applyProtection="0">
      <alignment horizontal="left"/>
    </xf>
    <xf numFmtId="0" fontId="99" fillId="0" borderId="0" applyFill="0" applyBorder="0" applyProtection="0">
      <alignment horizontal="left"/>
    </xf>
    <xf numFmtId="1" fontId="100" fillId="0" borderId="0" applyProtection="0">
      <alignment horizontal="right" vertical="center"/>
    </xf>
    <xf numFmtId="0" fontId="101" fillId="0" borderId="0">
      <alignment horizontal="center"/>
    </xf>
    <xf numFmtId="0" fontId="102" fillId="0" borderId="0">
      <alignment horizontal="center"/>
    </xf>
    <xf numFmtId="211" fontId="103" fillId="0" borderId="0">
      <alignment horizontal="right"/>
    </xf>
    <xf numFmtId="211" fontId="103" fillId="0" borderId="0">
      <alignment horizontal="right"/>
    </xf>
    <xf numFmtId="14" fontId="32" fillId="0" borderId="0">
      <alignment horizontal="center" wrapText="1"/>
      <protection locked="0"/>
    </xf>
    <xf numFmtId="9" fontId="143" fillId="0" borderId="0" applyFont="0" applyFill="0" applyBorder="0" applyAlignment="0" applyProtection="0"/>
    <xf numFmtId="0" fontId="26" fillId="0" borderId="0"/>
    <xf numFmtId="202" fontId="22" fillId="0" borderId="0" applyFont="0" applyFill="0" applyBorder="0" applyAlignment="0" applyProtection="0"/>
    <xf numFmtId="227" fontId="6" fillId="0" borderId="0" applyFont="0" applyFill="0" applyBorder="0" applyAlignment="0" applyProtection="0"/>
    <xf numFmtId="10"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45" fillId="0" borderId="0" applyFont="0" applyFill="0" applyBorder="0" applyAlignment="0" applyProtection="0"/>
    <xf numFmtId="9" fontId="19"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44" fillId="0" borderId="0" applyFont="0" applyFill="0" applyBorder="0" applyAlignment="0" applyProtection="0"/>
    <xf numFmtId="9" fontId="143" fillId="0" borderId="0" applyFont="0" applyFill="0" applyBorder="0" applyAlignment="0" applyProtection="0"/>
    <xf numFmtId="9" fontId="14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44" fillId="0" borderId="0" applyFont="0" applyFill="0" applyBorder="0" applyAlignment="0" applyProtection="0"/>
    <xf numFmtId="9" fontId="6" fillId="0" borderId="0" applyFont="0" applyFill="0" applyBorder="0" applyAlignment="0" applyProtection="0"/>
    <xf numFmtId="9" fontId="14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28" fontId="32" fillId="0" borderId="0" applyFont="0" applyFill="0" applyBorder="0" applyProtection="0">
      <alignment horizontal="right"/>
    </xf>
    <xf numFmtId="9" fontId="6" fillId="0" borderId="0"/>
    <xf numFmtId="9" fontId="91" fillId="0" borderId="0"/>
    <xf numFmtId="9" fontId="26" fillId="0" borderId="0"/>
    <xf numFmtId="229" fontId="6" fillId="0" borderId="0" applyFont="0" applyFill="0" applyBorder="0" applyAlignment="0" applyProtection="0"/>
    <xf numFmtId="230" fontId="6" fillId="0" borderId="0"/>
    <xf numFmtId="9" fontId="10" fillId="0" borderId="35" applyNumberFormat="0" applyBorder="0"/>
    <xf numFmtId="231" fontId="6" fillId="0" borderId="0" applyFill="0" applyBorder="0">
      <alignment horizontal="right"/>
      <protection locked="0"/>
    </xf>
    <xf numFmtId="44" fontId="22" fillId="0" borderId="0" applyFill="0" applyBorder="0" applyAlignment="0"/>
    <xf numFmtId="44" fontId="22" fillId="0" borderId="0" applyFill="0" applyBorder="0" applyAlignment="0"/>
    <xf numFmtId="171" fontId="22" fillId="0" borderId="0" applyFill="0" applyBorder="0" applyAlignment="0"/>
    <xf numFmtId="44" fontId="22" fillId="0" borderId="0" applyFill="0" applyBorder="0" applyAlignment="0"/>
    <xf numFmtId="44" fontId="22" fillId="0" borderId="0" applyFill="0" applyBorder="0" applyAlignment="0"/>
    <xf numFmtId="203" fontId="22" fillId="0" borderId="0" applyFill="0" applyBorder="0" applyAlignment="0"/>
    <xf numFmtId="171" fontId="22" fillId="0" borderId="0" applyFill="0" applyBorder="0" applyAlignment="0"/>
    <xf numFmtId="232" fontId="32" fillId="0" borderId="0" applyFill="0" applyBorder="0" applyAlignment="0" applyProtection="0"/>
    <xf numFmtId="5" fontId="104" fillId="0" borderId="0"/>
    <xf numFmtId="5" fontId="104" fillId="0" borderId="0"/>
    <xf numFmtId="0" fontId="10" fillId="0" borderId="0" applyNumberFormat="0" applyFont="0" applyFill="0" applyBorder="0" applyAlignment="0" applyProtection="0">
      <alignment horizontal="left"/>
    </xf>
    <xf numFmtId="15" fontId="10" fillId="0" borderId="0" applyFont="0" applyFill="0" applyBorder="0" applyAlignment="0" applyProtection="0"/>
    <xf numFmtId="4" fontId="10" fillId="0" borderId="0" applyFont="0" applyFill="0" applyBorder="0" applyAlignment="0" applyProtection="0"/>
    <xf numFmtId="0" fontId="105" fillId="0" borderId="7">
      <alignment horizontal="center"/>
    </xf>
    <xf numFmtId="0" fontId="105" fillId="0" borderId="7">
      <alignment horizontal="center"/>
    </xf>
    <xf numFmtId="3" fontId="10" fillId="0" borderId="0" applyFont="0" applyFill="0" applyBorder="0" applyAlignment="0" applyProtection="0"/>
    <xf numFmtId="0" fontId="10" fillId="77" borderId="0" applyNumberFormat="0" applyFont="0" applyBorder="0" applyAlignment="0" applyProtection="0"/>
    <xf numFmtId="41" fontId="106" fillId="0" borderId="0">
      <alignment horizontal="center"/>
    </xf>
    <xf numFmtId="41" fontId="106" fillId="0" borderId="0">
      <alignment horizontal="center"/>
    </xf>
    <xf numFmtId="233" fontId="6" fillId="0" borderId="0">
      <alignment horizontal="right"/>
      <protection locked="0"/>
    </xf>
    <xf numFmtId="0" fontId="107" fillId="78" borderId="0" applyNumberFormat="0" applyFont="0" applyBorder="0" applyAlignment="0">
      <alignment horizontal="center"/>
    </xf>
    <xf numFmtId="0" fontId="108" fillId="79" borderId="36" applyNumberFormat="0" applyBorder="0" applyAlignment="0">
      <alignment horizontal="center"/>
    </xf>
    <xf numFmtId="2" fontId="32" fillId="0" borderId="0">
      <alignment vertical="center" wrapText="1"/>
    </xf>
    <xf numFmtId="234" fontId="30" fillId="0" borderId="0"/>
    <xf numFmtId="14" fontId="101" fillId="0" borderId="0" applyNumberFormat="0" applyFill="0" applyBorder="0" applyAlignment="0" applyProtection="0">
      <alignment horizontal="left"/>
    </xf>
    <xf numFmtId="0" fontId="37" fillId="0" borderId="11">
      <alignment horizontal="left" vertical="center" wrapText="1"/>
    </xf>
    <xf numFmtId="0" fontId="82" fillId="0" borderId="0" applyNumberFormat="0" applyFill="0" applyBorder="0" applyProtection="0">
      <alignment horizontal="right" vertical="center"/>
    </xf>
    <xf numFmtId="3" fontId="30" fillId="62" borderId="13" applyNumberFormat="0" applyFill="0" applyBorder="0" applyProtection="0">
      <alignment horizontal="left"/>
    </xf>
    <xf numFmtId="0" fontId="6" fillId="0" borderId="0"/>
    <xf numFmtId="0" fontId="6" fillId="0" borderId="0"/>
    <xf numFmtId="4" fontId="109" fillId="18" borderId="37" applyNumberFormat="0" applyProtection="0">
      <alignment vertical="center"/>
    </xf>
    <xf numFmtId="0" fontId="6" fillId="0" borderId="0"/>
    <xf numFmtId="4" fontId="110" fillId="18" borderId="37" applyNumberFormat="0" applyProtection="0">
      <alignment vertical="center"/>
    </xf>
    <xf numFmtId="4" fontId="110" fillId="80" borderId="37" applyNumberFormat="0" applyProtection="0">
      <alignment vertical="center"/>
    </xf>
    <xf numFmtId="4" fontId="110" fillId="80" borderId="37" applyNumberFormat="0" applyProtection="0">
      <alignment vertical="center"/>
    </xf>
    <xf numFmtId="4" fontId="110" fillId="80" borderId="37" applyNumberFormat="0" applyProtection="0">
      <alignment vertical="center"/>
    </xf>
    <xf numFmtId="4" fontId="110" fillId="80" borderId="37" applyNumberFormat="0" applyProtection="0">
      <alignment vertical="center"/>
    </xf>
    <xf numFmtId="0" fontId="6" fillId="0" borderId="0"/>
    <xf numFmtId="4" fontId="109" fillId="18" borderId="37" applyNumberFormat="0" applyProtection="0">
      <alignment horizontal="left" vertical="center" indent="1"/>
    </xf>
    <xf numFmtId="4" fontId="109" fillId="80" borderId="37" applyNumberFormat="0" applyProtection="0">
      <alignment horizontal="left" vertical="center" indent="1"/>
    </xf>
    <xf numFmtId="4" fontId="109" fillId="80" borderId="37" applyNumberFormat="0" applyProtection="0">
      <alignment horizontal="left" vertical="center" indent="1"/>
    </xf>
    <xf numFmtId="4" fontId="109" fillId="80" borderId="37" applyNumberFormat="0" applyProtection="0">
      <alignment horizontal="left" vertical="center" indent="1"/>
    </xf>
    <xf numFmtId="4" fontId="109" fillId="80" borderId="37" applyNumberFormat="0" applyProtection="0">
      <alignment horizontal="left" vertical="center" indent="1"/>
    </xf>
    <xf numFmtId="0" fontId="6" fillId="0" borderId="0"/>
    <xf numFmtId="0" fontId="109" fillId="18" borderId="37" applyNumberFormat="0" applyProtection="0">
      <alignment horizontal="left" vertical="top" indent="1"/>
    </xf>
    <xf numFmtId="0" fontId="109" fillId="80" borderId="37" applyNumberFormat="0" applyProtection="0">
      <alignment horizontal="left" vertical="top" indent="1"/>
    </xf>
    <xf numFmtId="0" fontId="109" fillId="80" borderId="37" applyNumberFormat="0" applyProtection="0">
      <alignment horizontal="left" vertical="top" indent="1"/>
    </xf>
    <xf numFmtId="0" fontId="109" fillId="80" borderId="37" applyNumberFormat="0" applyProtection="0">
      <alignment horizontal="left" vertical="top" indent="1"/>
    </xf>
    <xf numFmtId="0" fontId="109" fillId="80" borderId="37" applyNumberFormat="0" applyProtection="0">
      <alignment horizontal="left" vertical="top" indent="1"/>
    </xf>
    <xf numFmtId="0" fontId="6" fillId="0" borderId="0"/>
    <xf numFmtId="4" fontId="109" fillId="4" borderId="0" applyNumberFormat="0" applyProtection="0">
      <alignment horizontal="left" vertical="center" indent="1"/>
    </xf>
    <xf numFmtId="4" fontId="109" fillId="81" borderId="0" applyNumberFormat="0" applyProtection="0">
      <alignment horizontal="left" vertical="center" indent="1"/>
    </xf>
    <xf numFmtId="4" fontId="109" fillId="81" borderId="0" applyNumberFormat="0" applyProtection="0">
      <alignment horizontal="left" vertical="center" indent="1"/>
    </xf>
    <xf numFmtId="4" fontId="109" fillId="81" borderId="0" applyNumberFormat="0" applyProtection="0">
      <alignment horizontal="left" vertical="center" indent="1"/>
    </xf>
    <xf numFmtId="4" fontId="109" fillId="81" borderId="0" applyNumberFormat="0" applyProtection="0">
      <alignment horizontal="left" vertical="center" indent="1"/>
    </xf>
    <xf numFmtId="0" fontId="6" fillId="0" borderId="0"/>
    <xf numFmtId="4" fontId="14" fillId="5" borderId="37" applyNumberFormat="0" applyProtection="0">
      <alignment horizontal="right" vertical="center"/>
    </xf>
    <xf numFmtId="4" fontId="14" fillId="5" borderId="37" applyNumberFormat="0" applyProtection="0">
      <alignment horizontal="right" vertical="center"/>
    </xf>
    <xf numFmtId="0" fontId="6" fillId="0" borderId="0"/>
    <xf numFmtId="4" fontId="14" fillId="7" borderId="37" applyNumberFormat="0" applyProtection="0">
      <alignment horizontal="right" vertical="center"/>
    </xf>
    <xf numFmtId="4" fontId="14" fillId="7" borderId="37" applyNumberFormat="0" applyProtection="0">
      <alignment horizontal="right" vertical="center"/>
    </xf>
    <xf numFmtId="0" fontId="6" fillId="0" borderId="0"/>
    <xf numFmtId="4" fontId="14" fillId="33" borderId="37" applyNumberFormat="0" applyProtection="0">
      <alignment horizontal="right" vertical="center"/>
    </xf>
    <xf numFmtId="4" fontId="14" fillId="33" borderId="37" applyNumberFormat="0" applyProtection="0">
      <alignment horizontal="right" vertical="center"/>
    </xf>
    <xf numFmtId="0" fontId="6" fillId="0" borderId="0"/>
    <xf numFmtId="4" fontId="14" fillId="21" borderId="37" applyNumberFormat="0" applyProtection="0">
      <alignment horizontal="right" vertical="center"/>
    </xf>
    <xf numFmtId="4" fontId="14" fillId="21" borderId="37" applyNumberFormat="0" applyProtection="0">
      <alignment horizontal="right" vertical="center"/>
    </xf>
    <xf numFmtId="0" fontId="6" fillId="0" borderId="0"/>
    <xf numFmtId="4" fontId="14" fillId="24" borderId="37" applyNumberFormat="0" applyProtection="0">
      <alignment horizontal="right" vertical="center"/>
    </xf>
    <xf numFmtId="4" fontId="14" fillId="24" borderId="37" applyNumberFormat="0" applyProtection="0">
      <alignment horizontal="right" vertical="center"/>
    </xf>
    <xf numFmtId="0" fontId="6" fillId="0" borderId="0"/>
    <xf numFmtId="4" fontId="14" fillId="48" borderId="37" applyNumberFormat="0" applyProtection="0">
      <alignment horizontal="right" vertical="center"/>
    </xf>
    <xf numFmtId="4" fontId="14" fillId="48" borderId="37" applyNumberFormat="0" applyProtection="0">
      <alignment horizontal="right" vertical="center"/>
    </xf>
    <xf numFmtId="0" fontId="6" fillId="0" borderId="0"/>
    <xf numFmtId="4" fontId="14" fillId="19" borderId="37" applyNumberFormat="0" applyProtection="0">
      <alignment horizontal="right" vertical="center"/>
    </xf>
    <xf numFmtId="4" fontId="14" fillId="19" borderId="37" applyNumberFormat="0" applyProtection="0">
      <alignment horizontal="right" vertical="center"/>
    </xf>
    <xf numFmtId="0" fontId="6" fillId="0" borderId="0"/>
    <xf numFmtId="4" fontId="14" fillId="10" borderId="37" applyNumberFormat="0" applyProtection="0">
      <alignment horizontal="right" vertical="center"/>
    </xf>
    <xf numFmtId="4" fontId="14" fillId="10" borderId="37" applyNumberFormat="0" applyProtection="0">
      <alignment horizontal="right" vertical="center"/>
    </xf>
    <xf numFmtId="0" fontId="6" fillId="0" borderId="0"/>
    <xf numFmtId="4" fontId="14" fillId="17" borderId="37" applyNumberFormat="0" applyProtection="0">
      <alignment horizontal="right" vertical="center"/>
    </xf>
    <xf numFmtId="4" fontId="14" fillId="17" borderId="37" applyNumberFormat="0" applyProtection="0">
      <alignment horizontal="right" vertical="center"/>
    </xf>
    <xf numFmtId="0" fontId="6" fillId="0" borderId="0"/>
    <xf numFmtId="4" fontId="109" fillId="82" borderId="38" applyNumberFormat="0" applyProtection="0">
      <alignment horizontal="left" vertical="center" indent="1"/>
    </xf>
    <xf numFmtId="0" fontId="6" fillId="0" borderId="0"/>
    <xf numFmtId="4" fontId="14" fillId="3" borderId="0" applyNumberFormat="0" applyProtection="0">
      <alignment horizontal="left" vertical="center" indent="1"/>
    </xf>
    <xf numFmtId="4" fontId="14" fillId="3" borderId="0" applyNumberFormat="0" applyProtection="0">
      <alignment horizontal="left" vertical="center" indent="1"/>
    </xf>
    <xf numFmtId="0" fontId="6" fillId="0" borderId="0"/>
    <xf numFmtId="4" fontId="111" fillId="16" borderId="0" applyNumberFormat="0" applyProtection="0">
      <alignment horizontal="left" vertical="center" indent="1"/>
    </xf>
    <xf numFmtId="4" fontId="111" fillId="83" borderId="0" applyNumberFormat="0" applyProtection="0">
      <alignment horizontal="left" vertical="center" indent="1"/>
    </xf>
    <xf numFmtId="4" fontId="111" fillId="83" borderId="0" applyNumberFormat="0" applyProtection="0">
      <alignment horizontal="left" vertical="center" indent="1"/>
    </xf>
    <xf numFmtId="4" fontId="111" fillId="83" borderId="0" applyNumberFormat="0" applyProtection="0">
      <alignment horizontal="left" vertical="center" indent="1"/>
    </xf>
    <xf numFmtId="4" fontId="111" fillId="83" borderId="0" applyNumberFormat="0" applyProtection="0">
      <alignment horizontal="left" vertical="center" indent="1"/>
    </xf>
    <xf numFmtId="0" fontId="6" fillId="0" borderId="0"/>
    <xf numFmtId="4" fontId="111" fillId="16" borderId="0" applyNumberFormat="0" applyProtection="0">
      <alignment horizontal="left" vertical="center" indent="1"/>
    </xf>
    <xf numFmtId="4" fontId="14" fillId="4" borderId="37" applyNumberFormat="0" applyProtection="0">
      <alignment horizontal="right" vertical="center"/>
    </xf>
    <xf numFmtId="4" fontId="14" fillId="4" borderId="37" applyNumberFormat="0" applyProtection="0">
      <alignment horizontal="right" vertical="center"/>
    </xf>
    <xf numFmtId="0" fontId="6" fillId="0" borderId="0"/>
    <xf numFmtId="4" fontId="14" fillId="3" borderId="0" applyNumberFormat="0" applyProtection="0">
      <alignment horizontal="left" vertical="center" indent="1"/>
    </xf>
    <xf numFmtId="4" fontId="14" fillId="3" borderId="0" applyNumberFormat="0" applyProtection="0">
      <alignment horizontal="left" vertical="center" indent="1"/>
    </xf>
    <xf numFmtId="4" fontId="14" fillId="3" borderId="0" applyNumberFormat="0" applyProtection="0">
      <alignment horizontal="left" vertical="center" indent="1"/>
    </xf>
    <xf numFmtId="4" fontId="14" fillId="3" borderId="0" applyNumberFormat="0" applyProtection="0">
      <alignment horizontal="left" vertical="center" indent="1"/>
    </xf>
    <xf numFmtId="4" fontId="14" fillId="3" borderId="0" applyNumberFormat="0" applyProtection="0">
      <alignment horizontal="left" vertical="center" indent="1"/>
    </xf>
    <xf numFmtId="0" fontId="6" fillId="0" borderId="0"/>
    <xf numFmtId="4" fontId="14" fillId="3" borderId="0" applyNumberFormat="0" applyProtection="0">
      <alignment horizontal="left" vertical="center" indent="1"/>
    </xf>
    <xf numFmtId="4" fontId="14" fillId="4" borderId="0" applyNumberFormat="0" applyProtection="0">
      <alignment horizontal="left" vertical="center" indent="1"/>
    </xf>
    <xf numFmtId="4" fontId="14" fillId="4" borderId="0" applyNumberFormat="0" applyProtection="0">
      <alignment horizontal="left" vertical="center" indent="1"/>
    </xf>
    <xf numFmtId="4" fontId="14" fillId="81" borderId="0" applyNumberFormat="0" applyProtection="0">
      <alignment horizontal="left" vertical="center" indent="1"/>
    </xf>
    <xf numFmtId="4" fontId="14" fillId="81" borderId="0" applyNumberFormat="0" applyProtection="0">
      <alignment horizontal="left" vertical="center" indent="1"/>
    </xf>
    <xf numFmtId="4" fontId="14" fillId="81" borderId="0" applyNumberFormat="0" applyProtection="0">
      <alignment horizontal="left" vertical="center" indent="1"/>
    </xf>
    <xf numFmtId="4" fontId="14" fillId="81" borderId="0" applyNumberFormat="0" applyProtection="0">
      <alignment horizontal="left" vertical="center" indent="1"/>
    </xf>
    <xf numFmtId="0" fontId="6" fillId="0" borderId="0"/>
    <xf numFmtId="4" fontId="14" fillId="4" borderId="0" applyNumberFormat="0" applyProtection="0">
      <alignment horizontal="left" vertical="center" indent="1"/>
    </xf>
    <xf numFmtId="0" fontId="6" fillId="16" borderId="37" applyNumberFormat="0" applyProtection="0">
      <alignment horizontal="left" vertical="center" indent="1"/>
    </xf>
    <xf numFmtId="0" fontId="6" fillId="16" borderId="37" applyNumberFormat="0" applyProtection="0">
      <alignment horizontal="left" vertical="center" indent="1"/>
    </xf>
    <xf numFmtId="0" fontId="6" fillId="83" borderId="37" applyNumberFormat="0" applyProtection="0">
      <alignment horizontal="left" vertical="center" indent="1"/>
    </xf>
    <xf numFmtId="0" fontId="6" fillId="16" borderId="37" applyNumberFormat="0" applyProtection="0">
      <alignment horizontal="left" vertical="center" indent="1"/>
    </xf>
    <xf numFmtId="0" fontId="6" fillId="83" borderId="37" applyNumberFormat="0" applyProtection="0">
      <alignment horizontal="left" vertical="center" indent="1"/>
    </xf>
    <xf numFmtId="0" fontId="6" fillId="83" borderId="37" applyNumberFormat="0" applyProtection="0">
      <alignment horizontal="left" vertical="center" indent="1"/>
    </xf>
    <xf numFmtId="0" fontId="6" fillId="83" borderId="37" applyNumberFormat="0" applyProtection="0">
      <alignment horizontal="left" vertical="center" indent="1"/>
    </xf>
    <xf numFmtId="0" fontId="6" fillId="83" borderId="37" applyNumberFormat="0" applyProtection="0">
      <alignment horizontal="left" vertical="center" indent="1"/>
    </xf>
    <xf numFmtId="0" fontId="6" fillId="0" borderId="0"/>
    <xf numFmtId="0" fontId="6" fillId="16" borderId="37" applyNumberFormat="0" applyProtection="0">
      <alignment horizontal="left" vertical="center" indent="1"/>
    </xf>
    <xf numFmtId="0" fontId="6" fillId="16" borderId="37" applyNumberFormat="0" applyProtection="0">
      <alignment horizontal="left" vertical="top" indent="1"/>
    </xf>
    <xf numFmtId="0" fontId="6" fillId="16" borderId="37" applyNumberFormat="0" applyProtection="0">
      <alignment horizontal="left" vertical="top" indent="1"/>
    </xf>
    <xf numFmtId="0" fontId="6" fillId="83" borderId="37" applyNumberFormat="0" applyProtection="0">
      <alignment horizontal="left" vertical="top" indent="1"/>
    </xf>
    <xf numFmtId="0" fontId="6" fillId="83" borderId="37" applyNumberFormat="0" applyProtection="0">
      <alignment horizontal="left" vertical="top" indent="1"/>
    </xf>
    <xf numFmtId="0" fontId="6" fillId="83" borderId="37" applyNumberFormat="0" applyProtection="0">
      <alignment horizontal="left" vertical="top" indent="1"/>
    </xf>
    <xf numFmtId="0" fontId="6" fillId="83" borderId="37" applyNumberFormat="0" applyProtection="0">
      <alignment horizontal="left" vertical="top" indent="1"/>
    </xf>
    <xf numFmtId="0" fontId="6" fillId="0" borderId="0"/>
    <xf numFmtId="0" fontId="6" fillId="16" borderId="37" applyNumberFormat="0" applyProtection="0">
      <alignment horizontal="left" vertical="top" indent="1"/>
    </xf>
    <xf numFmtId="0" fontId="6" fillId="4" borderId="37" applyNumberFormat="0" applyProtection="0">
      <alignment horizontal="left" vertical="center" indent="1"/>
    </xf>
    <xf numFmtId="0" fontId="6" fillId="4" borderId="37" applyNumberFormat="0" applyProtection="0">
      <alignment horizontal="left" vertical="center" indent="1"/>
    </xf>
    <xf numFmtId="0" fontId="6" fillId="81" borderId="37" applyNumberFormat="0" applyProtection="0">
      <alignment horizontal="left" vertical="center" indent="1"/>
    </xf>
    <xf numFmtId="0" fontId="6" fillId="4" borderId="37" applyNumberFormat="0" applyProtection="0">
      <alignment horizontal="left" vertical="center" indent="1"/>
    </xf>
    <xf numFmtId="0" fontId="6" fillId="81" borderId="37" applyNumberFormat="0" applyProtection="0">
      <alignment horizontal="left" vertical="center" indent="1"/>
    </xf>
    <xf numFmtId="0" fontId="6" fillId="81" borderId="37" applyNumberFormat="0" applyProtection="0">
      <alignment horizontal="left" vertical="center" indent="1"/>
    </xf>
    <xf numFmtId="0" fontId="6" fillId="81" borderId="37" applyNumberFormat="0" applyProtection="0">
      <alignment horizontal="left" vertical="center" indent="1"/>
    </xf>
    <xf numFmtId="0" fontId="6" fillId="81" borderId="37" applyNumberFormat="0" applyProtection="0">
      <alignment horizontal="left" vertical="center" indent="1"/>
    </xf>
    <xf numFmtId="0" fontId="6" fillId="0" borderId="0"/>
    <xf numFmtId="0" fontId="6" fillId="4" borderId="37" applyNumberFormat="0" applyProtection="0">
      <alignment horizontal="left" vertical="center" indent="1"/>
    </xf>
    <xf numFmtId="0" fontId="6" fillId="4" borderId="37" applyNumberFormat="0" applyProtection="0">
      <alignment horizontal="left" vertical="top" indent="1"/>
    </xf>
    <xf numFmtId="0" fontId="6" fillId="4" borderId="37" applyNumberFormat="0" applyProtection="0">
      <alignment horizontal="left" vertical="top" indent="1"/>
    </xf>
    <xf numFmtId="0" fontId="6" fillId="81" borderId="37" applyNumberFormat="0" applyProtection="0">
      <alignment horizontal="left" vertical="top" indent="1"/>
    </xf>
    <xf numFmtId="0" fontId="6" fillId="81" borderId="37" applyNumberFormat="0" applyProtection="0">
      <alignment horizontal="left" vertical="top" indent="1"/>
    </xf>
    <xf numFmtId="0" fontId="6" fillId="81" borderId="37" applyNumberFormat="0" applyProtection="0">
      <alignment horizontal="left" vertical="top" indent="1"/>
    </xf>
    <xf numFmtId="0" fontId="6" fillId="81" borderId="37" applyNumberFormat="0" applyProtection="0">
      <alignment horizontal="left" vertical="top" indent="1"/>
    </xf>
    <xf numFmtId="0" fontId="6" fillId="0" borderId="0"/>
    <xf numFmtId="0" fontId="6" fillId="4" borderId="37" applyNumberFormat="0" applyProtection="0">
      <alignment horizontal="left" vertical="top" indent="1"/>
    </xf>
    <xf numFmtId="0" fontId="6" fillId="14" borderId="37" applyNumberFormat="0" applyProtection="0">
      <alignment horizontal="left" vertical="center" indent="1"/>
    </xf>
    <xf numFmtId="0" fontId="6" fillId="14" borderId="37" applyNumberFormat="0" applyProtection="0">
      <alignment horizontal="left" vertical="center" indent="1"/>
    </xf>
    <xf numFmtId="0" fontId="6" fillId="55" borderId="37" applyNumberFormat="0" applyProtection="0">
      <alignment horizontal="left" vertical="center" indent="1"/>
    </xf>
    <xf numFmtId="0" fontId="6" fillId="14" borderId="37" applyNumberFormat="0" applyProtection="0">
      <alignment horizontal="left" vertical="center" indent="1"/>
    </xf>
    <xf numFmtId="0" fontId="6" fillId="55" borderId="37" applyNumberFormat="0" applyProtection="0">
      <alignment horizontal="left" vertical="center" indent="1"/>
    </xf>
    <xf numFmtId="0" fontId="6" fillId="55" borderId="37" applyNumberFormat="0" applyProtection="0">
      <alignment horizontal="left" vertical="center" indent="1"/>
    </xf>
    <xf numFmtId="0" fontId="6" fillId="55" borderId="37" applyNumberFormat="0" applyProtection="0">
      <alignment horizontal="left" vertical="center" indent="1"/>
    </xf>
    <xf numFmtId="0" fontId="6" fillId="55" borderId="37" applyNumberFormat="0" applyProtection="0">
      <alignment horizontal="left" vertical="center" indent="1"/>
    </xf>
    <xf numFmtId="0" fontId="6" fillId="0" borderId="0"/>
    <xf numFmtId="0" fontId="6" fillId="14" borderId="37" applyNumberFormat="0" applyProtection="0">
      <alignment horizontal="left" vertical="center" indent="1"/>
    </xf>
    <xf numFmtId="0" fontId="6" fillId="14" borderId="37" applyNumberFormat="0" applyProtection="0">
      <alignment horizontal="left" vertical="top" indent="1"/>
    </xf>
    <xf numFmtId="0" fontId="6" fillId="14" borderId="37" applyNumberFormat="0" applyProtection="0">
      <alignment horizontal="left" vertical="top" indent="1"/>
    </xf>
    <xf numFmtId="0" fontId="6" fillId="55" borderId="37" applyNumberFormat="0" applyProtection="0">
      <alignment horizontal="left" vertical="top" indent="1"/>
    </xf>
    <xf numFmtId="0" fontId="6" fillId="55" borderId="37" applyNumberFormat="0" applyProtection="0">
      <alignment horizontal="left" vertical="top" indent="1"/>
    </xf>
    <xf numFmtId="0" fontId="6" fillId="55" borderId="37" applyNumberFormat="0" applyProtection="0">
      <alignment horizontal="left" vertical="top" indent="1"/>
    </xf>
    <xf numFmtId="0" fontId="6" fillId="55" borderId="37" applyNumberFormat="0" applyProtection="0">
      <alignment horizontal="left" vertical="top" indent="1"/>
    </xf>
    <xf numFmtId="0" fontId="6" fillId="0" borderId="0"/>
    <xf numFmtId="0" fontId="6" fillId="14" borderId="37" applyNumberFormat="0" applyProtection="0">
      <alignment horizontal="left" vertical="top" indent="1"/>
    </xf>
    <xf numFmtId="0" fontId="6" fillId="3" borderId="37" applyNumberFormat="0" applyProtection="0">
      <alignment horizontal="left" vertical="center" indent="1"/>
    </xf>
    <xf numFmtId="0" fontId="6" fillId="3" borderId="37" applyNumberFormat="0" applyProtection="0">
      <alignment horizontal="left" vertical="center" indent="1"/>
    </xf>
    <xf numFmtId="0" fontId="6" fillId="84" borderId="37" applyNumberFormat="0" applyProtection="0">
      <alignment horizontal="left" vertical="center" indent="1"/>
    </xf>
    <xf numFmtId="0" fontId="6" fillId="3" borderId="37" applyNumberFormat="0" applyProtection="0">
      <alignment horizontal="left" vertical="center" indent="1"/>
    </xf>
    <xf numFmtId="0" fontId="6" fillId="84" borderId="37" applyNumberFormat="0" applyProtection="0">
      <alignment horizontal="left" vertical="center" indent="1"/>
    </xf>
    <xf numFmtId="0" fontId="6" fillId="84" borderId="37" applyNumberFormat="0" applyProtection="0">
      <alignment horizontal="left" vertical="center" indent="1"/>
    </xf>
    <xf numFmtId="0" fontId="6" fillId="84" borderId="37" applyNumberFormat="0" applyProtection="0">
      <alignment horizontal="left" vertical="center" indent="1"/>
    </xf>
    <xf numFmtId="0" fontId="6" fillId="84" borderId="37" applyNumberFormat="0" applyProtection="0">
      <alignment horizontal="left" vertical="center" indent="1"/>
    </xf>
    <xf numFmtId="0" fontId="6" fillId="0" borderId="0"/>
    <xf numFmtId="0" fontId="6" fillId="3" borderId="37" applyNumberFormat="0" applyProtection="0">
      <alignment horizontal="left" vertical="center" indent="1"/>
    </xf>
    <xf numFmtId="0" fontId="6" fillId="3" borderId="37" applyNumberFormat="0" applyProtection="0">
      <alignment horizontal="left" vertical="top" indent="1"/>
    </xf>
    <xf numFmtId="0" fontId="6" fillId="3" borderId="37" applyNumberFormat="0" applyProtection="0">
      <alignment horizontal="left" vertical="top" indent="1"/>
    </xf>
    <xf numFmtId="0" fontId="6" fillId="84" borderId="37" applyNumberFormat="0" applyProtection="0">
      <alignment horizontal="left" vertical="top" indent="1"/>
    </xf>
    <xf numFmtId="0" fontId="6" fillId="84" borderId="37" applyNumberFormat="0" applyProtection="0">
      <alignment horizontal="left" vertical="top" indent="1"/>
    </xf>
    <xf numFmtId="0" fontId="6" fillId="84" borderId="37" applyNumberFormat="0" applyProtection="0">
      <alignment horizontal="left" vertical="top" indent="1"/>
    </xf>
    <xf numFmtId="0" fontId="6" fillId="84" borderId="37" applyNumberFormat="0" applyProtection="0">
      <alignment horizontal="left" vertical="top" indent="1"/>
    </xf>
    <xf numFmtId="0" fontId="6" fillId="0" borderId="0"/>
    <xf numFmtId="0" fontId="6" fillId="3" borderId="37" applyNumberFormat="0" applyProtection="0">
      <alignment horizontal="left" vertical="top" indent="1"/>
    </xf>
    <xf numFmtId="0" fontId="6" fillId="13" borderId="14" applyNumberFormat="0">
      <protection locked="0"/>
    </xf>
    <xf numFmtId="0" fontId="6" fillId="13" borderId="14" applyNumberFormat="0">
      <protection locked="0"/>
    </xf>
    <xf numFmtId="0" fontId="26" fillId="13" borderId="39" applyNumberFormat="0">
      <protection locked="0"/>
    </xf>
    <xf numFmtId="0" fontId="26" fillId="13" borderId="39" applyNumberFormat="0">
      <protection locked="0"/>
    </xf>
    <xf numFmtId="0" fontId="26" fillId="13" borderId="39" applyNumberFormat="0">
      <protection locked="0"/>
    </xf>
    <xf numFmtId="0" fontId="26" fillId="13" borderId="39" applyNumberFormat="0">
      <protection locked="0"/>
    </xf>
    <xf numFmtId="0" fontId="26" fillId="13" borderId="39" applyNumberFormat="0">
      <protection locked="0"/>
    </xf>
    <xf numFmtId="0" fontId="6" fillId="0" borderId="0"/>
    <xf numFmtId="0" fontId="6" fillId="13" borderId="14" applyNumberFormat="0">
      <protection locked="0"/>
    </xf>
    <xf numFmtId="0" fontId="30" fillId="16" borderId="40" applyBorder="0"/>
    <xf numFmtId="4" fontId="14" fillId="9" borderId="37" applyNumberFormat="0" applyProtection="0">
      <alignment vertical="center"/>
    </xf>
    <xf numFmtId="4" fontId="14" fillId="9" borderId="37" applyNumberFormat="0" applyProtection="0">
      <alignment vertical="center"/>
    </xf>
    <xf numFmtId="4" fontId="14" fillId="25" borderId="37" applyNumberFormat="0" applyProtection="0">
      <alignment vertical="center"/>
    </xf>
    <xf numFmtId="4" fontId="14" fillId="25" borderId="37" applyNumberFormat="0" applyProtection="0">
      <alignment vertical="center"/>
    </xf>
    <xf numFmtId="4" fontId="14" fillId="25" borderId="37" applyNumberFormat="0" applyProtection="0">
      <alignment vertical="center"/>
    </xf>
    <xf numFmtId="4" fontId="14" fillId="25" borderId="37" applyNumberFormat="0" applyProtection="0">
      <alignment vertical="center"/>
    </xf>
    <xf numFmtId="0" fontId="6" fillId="0" borderId="0"/>
    <xf numFmtId="4" fontId="112" fillId="9" borderId="37" applyNumberFormat="0" applyProtection="0">
      <alignment vertical="center"/>
    </xf>
    <xf numFmtId="4" fontId="112" fillId="25" borderId="37" applyNumberFormat="0" applyProtection="0">
      <alignment vertical="center"/>
    </xf>
    <xf numFmtId="4" fontId="112" fillId="25" borderId="37" applyNumberFormat="0" applyProtection="0">
      <alignment vertical="center"/>
    </xf>
    <xf numFmtId="4" fontId="112" fillId="25" borderId="37" applyNumberFormat="0" applyProtection="0">
      <alignment vertical="center"/>
    </xf>
    <xf numFmtId="4" fontId="112" fillId="25" borderId="37" applyNumberFormat="0" applyProtection="0">
      <alignment vertical="center"/>
    </xf>
    <xf numFmtId="0" fontId="6" fillId="0" borderId="0"/>
    <xf numFmtId="4" fontId="14" fillId="9" borderId="37" applyNumberFormat="0" applyProtection="0">
      <alignment horizontal="left" vertical="center" indent="1"/>
    </xf>
    <xf numFmtId="4" fontId="14" fillId="9" borderId="37" applyNumberFormat="0" applyProtection="0">
      <alignment horizontal="left" vertical="center" indent="1"/>
    </xf>
    <xf numFmtId="4" fontId="14" fillId="25" borderId="37" applyNumberFormat="0" applyProtection="0">
      <alignment horizontal="left" vertical="center" indent="1"/>
    </xf>
    <xf numFmtId="4" fontId="14" fillId="25" borderId="37" applyNumberFormat="0" applyProtection="0">
      <alignment horizontal="left" vertical="center" indent="1"/>
    </xf>
    <xf numFmtId="4" fontId="14" fillId="25" borderId="37" applyNumberFormat="0" applyProtection="0">
      <alignment horizontal="left" vertical="center" indent="1"/>
    </xf>
    <xf numFmtId="4" fontId="14" fillId="25" borderId="37" applyNumberFormat="0" applyProtection="0">
      <alignment horizontal="left" vertical="center" indent="1"/>
    </xf>
    <xf numFmtId="0" fontId="6" fillId="0" borderId="0"/>
    <xf numFmtId="0" fontId="14" fillId="9" borderId="37" applyNumberFormat="0" applyProtection="0">
      <alignment horizontal="left" vertical="top" indent="1"/>
    </xf>
    <xf numFmtId="0" fontId="14" fillId="9" borderId="37" applyNumberFormat="0" applyProtection="0">
      <alignment horizontal="left" vertical="top" indent="1"/>
    </xf>
    <xf numFmtId="0" fontId="14" fillId="25" borderId="37" applyNumberFormat="0" applyProtection="0">
      <alignment horizontal="left" vertical="top" indent="1"/>
    </xf>
    <xf numFmtId="0" fontId="14" fillId="25" borderId="37" applyNumberFormat="0" applyProtection="0">
      <alignment horizontal="left" vertical="top" indent="1"/>
    </xf>
    <xf numFmtId="0" fontId="14" fillId="25" borderId="37" applyNumberFormat="0" applyProtection="0">
      <alignment horizontal="left" vertical="top" indent="1"/>
    </xf>
    <xf numFmtId="0" fontId="14" fillId="25" borderId="37" applyNumberFormat="0" applyProtection="0">
      <alignment horizontal="left" vertical="top" indent="1"/>
    </xf>
    <xf numFmtId="0" fontId="6" fillId="0" borderId="0"/>
    <xf numFmtId="4" fontId="14" fillId="3" borderId="37" applyNumberFormat="0" applyProtection="0">
      <alignment horizontal="right" vertical="center"/>
    </xf>
    <xf numFmtId="4" fontId="14" fillId="3" borderId="37" applyNumberFormat="0" applyProtection="0">
      <alignment horizontal="right" vertical="center"/>
    </xf>
    <xf numFmtId="0" fontId="6" fillId="0" borderId="0"/>
    <xf numFmtId="4" fontId="112" fillId="3" borderId="37" applyNumberFormat="0" applyProtection="0">
      <alignment horizontal="right" vertical="center"/>
    </xf>
    <xf numFmtId="0" fontId="6" fillId="0" borderId="0"/>
    <xf numFmtId="4" fontId="14" fillId="4" borderId="37" applyNumberFormat="0" applyProtection="0">
      <alignment horizontal="left" vertical="center" indent="1"/>
    </xf>
    <xf numFmtId="4" fontId="14" fillId="4" borderId="37" applyNumberFormat="0" applyProtection="0">
      <alignment horizontal="left" vertical="center" indent="1"/>
    </xf>
    <xf numFmtId="4" fontId="14" fillId="4" borderId="37" applyNumberFormat="0" applyProtection="0">
      <alignment horizontal="left" vertical="center" indent="1"/>
    </xf>
    <xf numFmtId="4" fontId="14" fillId="4" borderId="37" applyNumberFormat="0" applyProtection="0">
      <alignment horizontal="left" vertical="center" indent="1"/>
    </xf>
    <xf numFmtId="4" fontId="14" fillId="4" borderId="37" applyNumberFormat="0" applyProtection="0">
      <alignment horizontal="left" vertical="center" indent="1"/>
    </xf>
    <xf numFmtId="4" fontId="14" fillId="4" borderId="37" applyNumberFormat="0" applyProtection="0">
      <alignment horizontal="left" vertical="center" indent="1"/>
    </xf>
    <xf numFmtId="0" fontId="14" fillId="4" borderId="37" applyNumberFormat="0" applyProtection="0">
      <alignment horizontal="left" vertical="top" indent="1"/>
    </xf>
    <xf numFmtId="0" fontId="14" fillId="4" borderId="37" applyNumberFormat="0" applyProtection="0">
      <alignment horizontal="left" vertical="top" indent="1"/>
    </xf>
    <xf numFmtId="0" fontId="14" fillId="81" borderId="37" applyNumberFormat="0" applyProtection="0">
      <alignment horizontal="left" vertical="top" indent="1"/>
    </xf>
    <xf numFmtId="0" fontId="14" fillId="81" borderId="37" applyNumberFormat="0" applyProtection="0">
      <alignment horizontal="left" vertical="top" indent="1"/>
    </xf>
    <xf numFmtId="0" fontId="14" fillId="81" borderId="37" applyNumberFormat="0" applyProtection="0">
      <alignment horizontal="left" vertical="top" indent="1"/>
    </xf>
    <xf numFmtId="0" fontId="14" fillId="81" borderId="37" applyNumberFormat="0" applyProtection="0">
      <alignment horizontal="left" vertical="top" indent="1"/>
    </xf>
    <xf numFmtId="0" fontId="6" fillId="0" borderId="0"/>
    <xf numFmtId="4" fontId="113" fillId="71" borderId="0" applyNumberFormat="0" applyProtection="0">
      <alignment horizontal="left" vertical="center" indent="1"/>
    </xf>
    <xf numFmtId="0" fontId="6" fillId="0" borderId="0"/>
    <xf numFmtId="0" fontId="26" fillId="85" borderId="14"/>
    <xf numFmtId="4" fontId="114" fillId="3" borderId="37" applyNumberFormat="0" applyProtection="0">
      <alignment horizontal="right" vertical="center"/>
    </xf>
    <xf numFmtId="0" fontId="6" fillId="0" borderId="0"/>
    <xf numFmtId="3" fontId="115" fillId="0" borderId="14" applyNumberFormat="0" applyFill="0" applyBorder="0" applyAlignment="0" applyProtection="0"/>
    <xf numFmtId="0" fontId="67" fillId="63" borderId="14">
      <alignment horizontal="center" vertical="center" wrapText="1"/>
      <protection hidden="1"/>
    </xf>
    <xf numFmtId="0" fontId="116" fillId="64" borderId="14" applyNumberFormat="0" applyFill="0" applyAlignment="0" applyProtection="0">
      <alignment horizontal="centerContinuous" vertical="center"/>
    </xf>
    <xf numFmtId="0" fontId="117" fillId="54" borderId="41">
      <protection locked="0"/>
    </xf>
    <xf numFmtId="0" fontId="118" fillId="72" borderId="0"/>
    <xf numFmtId="0" fontId="118" fillId="86" borderId="0"/>
    <xf numFmtId="0" fontId="29" fillId="57" borderId="0" applyFont="0">
      <alignment vertical="top"/>
    </xf>
    <xf numFmtId="0" fontId="23" fillId="87" borderId="0" applyNumberFormat="0" applyFont="0" applyBorder="0" applyAlignment="0" applyProtection="0"/>
    <xf numFmtId="0" fontId="107" fillId="1" borderId="20" applyNumberFormat="0" applyFont="0" applyAlignment="0">
      <alignment horizontal="center"/>
    </xf>
    <xf numFmtId="0" fontId="119" fillId="56" borderId="0" applyAlignment="0"/>
    <xf numFmtId="0" fontId="120" fillId="0" borderId="0" applyNumberFormat="0" applyFill="0" applyBorder="0" applyAlignment="0" applyProtection="0"/>
    <xf numFmtId="0" fontId="121" fillId="0" borderId="0" applyNumberFormat="0" applyFill="0" applyBorder="0" applyAlignment="0">
      <alignment horizontal="center"/>
    </xf>
    <xf numFmtId="227"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2" fillId="0" borderId="42" applyNumberFormat="0" applyFill="0" applyProtection="0">
      <alignment horizontal="center"/>
    </xf>
    <xf numFmtId="0" fontId="123" fillId="88" borderId="42" applyNumberFormat="0" applyProtection="0">
      <alignment horizontal="center"/>
    </xf>
    <xf numFmtId="0" fontId="123" fillId="88" borderId="42" applyNumberFormat="0" applyProtection="0">
      <alignment horizontal="left"/>
    </xf>
    <xf numFmtId="0" fontId="124" fillId="54" borderId="0" applyNumberFormat="0" applyBorder="0" applyProtection="0">
      <alignment horizontal="left"/>
    </xf>
    <xf numFmtId="0" fontId="125" fillId="54" borderId="0" applyNumberFormat="0" applyBorder="0" applyProtection="0">
      <alignment horizontal="left"/>
    </xf>
    <xf numFmtId="0" fontId="125" fillId="87" borderId="43" applyNumberFormat="0" applyAlignment="0" applyProtection="0"/>
    <xf numFmtId="0" fontId="6" fillId="0" borderId="0"/>
    <xf numFmtId="0" fontId="6" fillId="0" borderId="0"/>
    <xf numFmtId="0" fontId="122" fillId="89" borderId="43" applyNumberFormat="0" applyAlignment="0" applyProtection="0"/>
    <xf numFmtId="0" fontId="122" fillId="90" borderId="43" applyNumberFormat="0" applyAlignment="0" applyProtection="0"/>
    <xf numFmtId="0" fontId="22" fillId="0" borderId="0"/>
    <xf numFmtId="0" fontId="6" fillId="0" borderId="0"/>
    <xf numFmtId="0" fontId="6" fillId="0" borderId="0"/>
    <xf numFmtId="0" fontId="122" fillId="0" borderId="42" applyNumberFormat="0" applyFill="0" applyProtection="0">
      <alignment horizontal="center"/>
    </xf>
    <xf numFmtId="0" fontId="123" fillId="88" borderId="42" applyNumberFormat="0" applyProtection="0">
      <alignment horizontal="center"/>
    </xf>
    <xf numFmtId="0" fontId="123" fillId="88" borderId="42" applyNumberFormat="0" applyProtection="0">
      <alignment horizontal="left"/>
    </xf>
    <xf numFmtId="0" fontId="124" fillId="54" borderId="0" applyNumberFormat="0" applyBorder="0" applyProtection="0">
      <alignment horizontal="left"/>
    </xf>
    <xf numFmtId="0" fontId="125" fillId="54" borderId="0" applyNumberFormat="0" applyBorder="0" applyProtection="0">
      <alignment horizontal="left"/>
    </xf>
    <xf numFmtId="0" fontId="125" fillId="87" borderId="43" applyNumberFormat="0" applyAlignment="0" applyProtection="0"/>
    <xf numFmtId="0" fontId="122" fillId="89" borderId="43" applyNumberFormat="0" applyAlignment="0" applyProtection="0"/>
    <xf numFmtId="0" fontId="6" fillId="0" borderId="0"/>
    <xf numFmtId="0" fontId="6" fillId="0" borderId="0"/>
    <xf numFmtId="0" fontId="122" fillId="90" borderId="43" applyNumberFormat="0" applyAlignment="0" applyProtection="0"/>
    <xf numFmtId="0" fontId="6" fillId="0" borderId="0"/>
    <xf numFmtId="0" fontId="6" fillId="0" borderId="0"/>
    <xf numFmtId="0" fontId="6" fillId="0" borderId="0"/>
    <xf numFmtId="0" fontId="6" fillId="0" borderId="0"/>
    <xf numFmtId="0" fontId="124" fillId="54" borderId="0" applyNumberFormat="0" applyBorder="0" applyProtection="0">
      <alignment horizontal="left"/>
    </xf>
    <xf numFmtId="0" fontId="125" fillId="54" borderId="0" applyNumberFormat="0" applyBorder="0" applyProtection="0">
      <alignment horizontal="left"/>
    </xf>
    <xf numFmtId="0" fontId="125" fillId="87" borderId="43" applyNumberFormat="0" applyAlignment="0" applyProtection="0"/>
    <xf numFmtId="0" fontId="122" fillId="89" borderId="43" applyNumberFormat="0" applyAlignment="0" applyProtection="0"/>
    <xf numFmtId="0" fontId="122" fillId="90" borderId="43" applyNumberForma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4" fillId="0" borderId="0" applyNumberFormat="0" applyBorder="0" applyAlignment="0"/>
    <xf numFmtId="0" fontId="40" fillId="0" borderId="0" applyNumberFormat="0" applyBorder="0" applyAlignment="0"/>
    <xf numFmtId="0" fontId="111" fillId="0" borderId="0" applyNumberFormat="0" applyBorder="0" applyAlignment="0"/>
    <xf numFmtId="0" fontId="126" fillId="0" borderId="0" applyNumberFormat="0" applyBorder="0" applyAlignment="0"/>
    <xf numFmtId="0" fontId="111" fillId="0" borderId="0" applyNumberFormat="0" applyBorder="0" applyAlignment="0"/>
    <xf numFmtId="0" fontId="127" fillId="0" borderId="2"/>
    <xf numFmtId="40" fontId="128" fillId="0" borderId="0" applyBorder="0">
      <alignment horizontal="right"/>
    </xf>
    <xf numFmtId="0" fontId="129" fillId="0" borderId="0" applyFill="0" applyBorder="0" applyProtection="0">
      <alignment horizontal="center" vertical="center"/>
    </xf>
    <xf numFmtId="0" fontId="130" fillId="0" borderId="0" applyBorder="0" applyProtection="0">
      <alignment vertical="center"/>
    </xf>
    <xf numFmtId="0" fontId="130" fillId="0" borderId="33" applyBorder="0" applyProtection="0">
      <alignment horizontal="right" vertical="center"/>
    </xf>
    <xf numFmtId="0" fontId="131" fillId="91" borderId="0" applyBorder="0" applyProtection="0">
      <alignment horizontal="centerContinuous" vertical="center"/>
    </xf>
    <xf numFmtId="0" fontId="131" fillId="92" borderId="33" applyBorder="0" applyProtection="0">
      <alignment horizontal="centerContinuous" vertical="center"/>
    </xf>
    <xf numFmtId="0" fontId="6" fillId="0" borderId="0" applyBorder="0" applyProtection="0">
      <alignment vertical="center"/>
    </xf>
    <xf numFmtId="0" fontId="129" fillId="0" borderId="0" applyFill="0" applyBorder="0" applyProtection="0"/>
    <xf numFmtId="0" fontId="132" fillId="0" borderId="0" applyFill="0" applyBorder="0" applyProtection="0">
      <alignment horizontal="left"/>
    </xf>
    <xf numFmtId="0" fontId="64" fillId="0" borderId="1" applyFill="0" applyBorder="0" applyProtection="0">
      <alignment horizontal="left" vertical="top"/>
    </xf>
    <xf numFmtId="0" fontId="75" fillId="0" borderId="0" applyNumberFormat="0" applyAlignment="0">
      <alignment horizontal="center"/>
    </xf>
    <xf numFmtId="0" fontId="29" fillId="25" borderId="14" applyNumberFormat="0" applyAlignment="0">
      <alignment horizontal="center"/>
    </xf>
    <xf numFmtId="49" fontId="6" fillId="0" borderId="0" applyFont="0" applyFill="0" applyBorder="0" applyAlignment="0" applyProtection="0"/>
    <xf numFmtId="49" fontId="14" fillId="0" borderId="0" applyFill="0" applyBorder="0" applyAlignment="0"/>
    <xf numFmtId="235" fontId="22" fillId="0" borderId="0" applyFill="0" applyBorder="0" applyAlignment="0"/>
    <xf numFmtId="236" fontId="22" fillId="0" borderId="0" applyFill="0" applyBorder="0" applyAlignment="0"/>
    <xf numFmtId="49" fontId="6" fillId="0" borderId="0" applyNumberFormat="0">
      <alignment wrapText="1"/>
    </xf>
    <xf numFmtId="0" fontId="6" fillId="0" borderId="0"/>
    <xf numFmtId="0" fontId="6" fillId="0" borderId="0"/>
    <xf numFmtId="237" fontId="6" fillId="0" borderId="0" applyFont="0" applyFill="0" applyBorder="0" applyAlignment="0" applyProtection="0"/>
    <xf numFmtId="238" fontId="6" fillId="0" borderId="0" applyFont="0" applyFill="0" applyBorder="0" applyAlignment="0" applyProtection="0"/>
    <xf numFmtId="0" fontId="120" fillId="0" borderId="0" applyNumberFormat="0" applyFill="0" applyBorder="0" applyAlignment="0" applyProtection="0"/>
    <xf numFmtId="0" fontId="119" fillId="93" borderId="0"/>
    <xf numFmtId="0" fontId="120" fillId="0" borderId="0" applyNumberFormat="0" applyFill="0" applyBorder="0" applyAlignment="0" applyProtection="0"/>
    <xf numFmtId="0" fontId="119" fillId="93" borderId="0"/>
    <xf numFmtId="0" fontId="119" fillId="93" borderId="0"/>
    <xf numFmtId="0" fontId="119" fillId="93" borderId="0"/>
    <xf numFmtId="0" fontId="120" fillId="0" borderId="0" applyNumberFormat="0" applyFill="0" applyBorder="0" applyAlignment="0" applyProtection="0"/>
    <xf numFmtId="38" fontId="133" fillId="17" borderId="0">
      <alignment horizontal="center"/>
    </xf>
    <xf numFmtId="195" fontId="134" fillId="0" borderId="0">
      <alignment horizontal="center" vertical="center"/>
    </xf>
    <xf numFmtId="195" fontId="134" fillId="0" borderId="44">
      <alignment horizontal="center" vertical="center"/>
    </xf>
    <xf numFmtId="0" fontId="6" fillId="0" borderId="0" applyBorder="0"/>
    <xf numFmtId="38" fontId="74" fillId="0" borderId="0"/>
    <xf numFmtId="0" fontId="135" fillId="0" borderId="0">
      <alignment vertical="center"/>
    </xf>
    <xf numFmtId="0" fontId="59" fillId="0" borderId="45" applyNumberFormat="0" applyFill="0" applyAlignment="0" applyProtection="0"/>
    <xf numFmtId="0" fontId="30" fillId="57" borderId="0" applyNumberFormat="0" applyFont="0" applyFill="0" applyAlignment="0">
      <alignment horizontal="left"/>
    </xf>
    <xf numFmtId="0" fontId="59" fillId="0" borderId="45" applyNumberFormat="0" applyFill="0" applyAlignment="0" applyProtection="0"/>
    <xf numFmtId="0" fontId="30" fillId="57" borderId="0" applyNumberFormat="0" applyFont="0" applyFill="0" applyAlignment="0">
      <alignment horizontal="left"/>
    </xf>
    <xf numFmtId="0" fontId="59" fillId="0" borderId="46" applyNumberFormat="0" applyFill="0" applyAlignment="0" applyProtection="0"/>
    <xf numFmtId="0" fontId="30" fillId="57" borderId="0" applyNumberFormat="0" applyFont="0" applyFill="0" applyAlignment="0">
      <alignment horizontal="left"/>
    </xf>
    <xf numFmtId="0" fontId="30" fillId="57" borderId="0" applyNumberFormat="0" applyFont="0" applyFill="0" applyAlignment="0">
      <alignment horizontal="left"/>
    </xf>
    <xf numFmtId="0" fontId="59" fillId="0" borderId="46" applyNumberFormat="0" applyFill="0" applyAlignment="0" applyProtection="0"/>
    <xf numFmtId="239" fontId="136" fillId="0" borderId="0">
      <alignment horizontal="left"/>
      <protection locked="0"/>
    </xf>
    <xf numFmtId="0" fontId="76" fillId="0" borderId="36" applyNumberFormat="0" applyBorder="0" applyProtection="0">
      <alignment horizontal="center"/>
    </xf>
    <xf numFmtId="0" fontId="116" fillId="0" borderId="33" applyNumberFormat="0" applyFont="0" applyBorder="0" applyAlignment="0" applyProtection="0">
      <alignment horizontal="centerContinuous" vertical="center"/>
    </xf>
    <xf numFmtId="166" fontId="6" fillId="54" borderId="0" applyNumberFormat="0" applyFont="0" applyFill="0" applyBorder="0" applyAlignment="0">
      <alignment horizontal="centerContinuous" vertical="center"/>
      <protection locked="0"/>
    </xf>
    <xf numFmtId="0" fontId="57" fillId="64" borderId="0" applyNumberFormat="0" applyFill="0" applyAlignment="0">
      <alignment horizontal="centerContinuous" vertical="center"/>
    </xf>
    <xf numFmtId="0" fontId="137" fillId="0" borderId="0">
      <alignment vertical="top"/>
    </xf>
    <xf numFmtId="240" fontId="6" fillId="0" borderId="0" applyFont="0" applyFill="0" applyBorder="0" applyAlignment="0" applyProtection="0"/>
    <xf numFmtId="241" fontId="6" fillId="0" borderId="0" applyFont="0" applyFill="0" applyBorder="0" applyAlignment="0" applyProtection="0"/>
    <xf numFmtId="242" fontId="6" fillId="0" borderId="0" applyFont="0" applyFill="0" applyBorder="0" applyAlignment="0" applyProtection="0"/>
    <xf numFmtId="243" fontId="6" fillId="0" borderId="0" applyFont="0" applyFill="0" applyBorder="0" applyAlignment="0" applyProtection="0"/>
    <xf numFmtId="0" fontId="138" fillId="0" borderId="0" applyNumberFormat="0" applyFill="0" applyBorder="0" applyAlignment="0" applyProtection="0"/>
    <xf numFmtId="0" fontId="139" fillId="0" borderId="0" applyNumberFormat="0" applyFill="0" applyBorder="0" applyAlignment="0" applyProtection="0"/>
    <xf numFmtId="0" fontId="138"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8" fillId="0" borderId="0" applyNumberFormat="0" applyFill="0" applyBorder="0" applyAlignment="0" applyProtection="0"/>
    <xf numFmtId="0" fontId="140" fillId="0" borderId="0"/>
    <xf numFmtId="0" fontId="7" fillId="0" borderId="0" applyNumberFormat="0" applyFont="0" applyFill="0" applyBorder="0" applyProtection="0">
      <alignment horizontal="center" vertical="center" wrapText="1"/>
    </xf>
    <xf numFmtId="196" fontId="68" fillId="0" borderId="0" applyBorder="0" applyProtection="0">
      <alignment horizontal="right" vertical="center"/>
    </xf>
    <xf numFmtId="244" fontId="6" fillId="0" borderId="0">
      <alignment horizontal="left"/>
    </xf>
    <xf numFmtId="0" fontId="6" fillId="0" borderId="0"/>
    <xf numFmtId="0" fontId="6" fillId="0" borderId="0"/>
    <xf numFmtId="0" fontId="4" fillId="0" borderId="0"/>
    <xf numFmtId="165"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22" fillId="0" borderId="0" applyFill="0" applyBorder="0" applyAlignment="0"/>
    <xf numFmtId="44" fontId="22" fillId="0" borderId="0" applyFill="0" applyBorder="0" applyAlignment="0"/>
    <xf numFmtId="43" fontId="14"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5" fontId="26" fillId="0" borderId="0"/>
    <xf numFmtId="5" fontId="26" fillId="0" borderId="0"/>
    <xf numFmtId="7" fontId="58" fillId="0" borderId="2"/>
    <xf numFmtId="7" fontId="58" fillId="0" borderId="2"/>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0" fontId="4" fillId="0" borderId="0"/>
    <xf numFmtId="0" fontId="4" fillId="0" borderId="0"/>
    <xf numFmtId="0" fontId="4" fillId="0" borderId="0"/>
    <xf numFmtId="0" fontId="4" fillId="0" borderId="0"/>
    <xf numFmtId="0" fontId="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5" fontId="104" fillId="0" borderId="0"/>
    <xf numFmtId="5" fontId="104" fillId="0" borderId="0"/>
    <xf numFmtId="41" fontId="106" fillId="0" borderId="0">
      <alignment horizontal="center"/>
    </xf>
    <xf numFmtId="41" fontId="106" fillId="0" borderId="0">
      <alignment horizontal="center"/>
    </xf>
    <xf numFmtId="43"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44" fontId="22" fillId="0" borderId="0" applyFill="0" applyBorder="0" applyAlignment="0"/>
    <xf numFmtId="44" fontId="22" fillId="0" borderId="0" applyFill="0" applyBorder="0" applyAlignment="0"/>
    <xf numFmtId="43" fontId="14"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5" fontId="26" fillId="0" borderId="0"/>
    <xf numFmtId="5" fontId="26" fillId="0" borderId="0"/>
    <xf numFmtId="7" fontId="58" fillId="0" borderId="2"/>
    <xf numFmtId="7" fontId="58" fillId="0" borderId="2"/>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9" fontId="1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14" fillId="0" borderId="0" applyFont="0" applyFill="0" applyBorder="0" applyAlignment="0" applyProtection="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5" fontId="104" fillId="0" borderId="0"/>
    <xf numFmtId="5" fontId="104" fillId="0" borderId="0"/>
    <xf numFmtId="41" fontId="106" fillId="0" borderId="0">
      <alignment horizontal="center"/>
    </xf>
    <xf numFmtId="41" fontId="106" fillId="0" borderId="0">
      <alignment horizontal="center"/>
    </xf>
    <xf numFmtId="0" fontId="3"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22" fillId="0" borderId="0" applyFill="0" applyBorder="0" applyAlignment="0"/>
    <xf numFmtId="44" fontId="22" fillId="0" borderId="0" applyFill="0" applyBorder="0" applyAlignment="0"/>
    <xf numFmtId="43" fontId="14"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5" fontId="26" fillId="0" borderId="0"/>
    <xf numFmtId="5" fontId="26" fillId="0" borderId="0"/>
    <xf numFmtId="7" fontId="58" fillId="0" borderId="2"/>
    <xf numFmtId="7" fontId="58" fillId="0" borderId="2"/>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0" fontId="3" fillId="0" borderId="0"/>
    <xf numFmtId="0" fontId="3" fillId="0" borderId="0"/>
    <xf numFmtId="0" fontId="3" fillId="0" borderId="0"/>
    <xf numFmtId="0" fontId="3" fillId="0" borderId="0"/>
    <xf numFmtId="0" fontId="3" fillId="0" borderId="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5" fontId="104" fillId="0" borderId="0"/>
    <xf numFmtId="5" fontId="104" fillId="0" borderId="0"/>
    <xf numFmtId="41" fontId="106" fillId="0" borderId="0">
      <alignment horizontal="center"/>
    </xf>
    <xf numFmtId="41" fontId="106" fillId="0" borderId="0">
      <alignment horizontal="center"/>
    </xf>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22" fillId="0" borderId="0" applyFill="0" applyBorder="0" applyAlignment="0"/>
    <xf numFmtId="44" fontId="22" fillId="0" borderId="0" applyFill="0" applyBorder="0" applyAlignment="0"/>
    <xf numFmtId="43" fontId="14"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5" fontId="26" fillId="0" borderId="0"/>
    <xf numFmtId="5" fontId="26" fillId="0" borderId="0"/>
    <xf numFmtId="7" fontId="58" fillId="0" borderId="2"/>
    <xf numFmtId="7" fontId="58" fillId="0" borderId="2"/>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9" fontId="14" fillId="0" borderId="0" applyFont="0" applyFill="0" applyBorder="0" applyAlignment="0" applyProtection="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9" fontId="1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4" fillId="0" borderId="0" applyFont="0" applyFill="0" applyBorder="0" applyAlignment="0" applyProtection="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5" fontId="104" fillId="0" borderId="0"/>
    <xf numFmtId="5" fontId="104" fillId="0" borderId="0"/>
    <xf numFmtId="41" fontId="106" fillId="0" borderId="0">
      <alignment horizontal="center"/>
    </xf>
    <xf numFmtId="41" fontId="106" fillId="0" borderId="0">
      <alignment horizontal="center"/>
    </xf>
    <xf numFmtId="0" fontId="2"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22" fillId="0" borderId="0" applyFill="0" applyBorder="0" applyAlignment="0"/>
    <xf numFmtId="44" fontId="22" fillId="0" borderId="0" applyFill="0" applyBorder="0" applyAlignment="0"/>
    <xf numFmtId="43" fontId="14"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5" fontId="26" fillId="0" borderId="0"/>
    <xf numFmtId="5" fontId="26" fillId="0" borderId="0"/>
    <xf numFmtId="7" fontId="58" fillId="0" borderId="2"/>
    <xf numFmtId="7" fontId="58" fillId="0" borderId="2"/>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0" fontId="2" fillId="0" borderId="0"/>
    <xf numFmtId="0" fontId="2" fillId="0" borderId="0"/>
    <xf numFmtId="0" fontId="2" fillId="0" borderId="0"/>
    <xf numFmtId="0" fontId="2" fillId="0" borderId="0"/>
    <xf numFmtId="0" fontId="2" fillId="0" borderId="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5" fontId="104" fillId="0" borderId="0"/>
    <xf numFmtId="5" fontId="104" fillId="0" borderId="0"/>
    <xf numFmtId="41" fontId="106" fillId="0" borderId="0">
      <alignment horizontal="center"/>
    </xf>
    <xf numFmtId="41" fontId="106" fillId="0" borderId="0">
      <alignment horizontal="center"/>
    </xf>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22" fillId="0" borderId="0" applyFill="0" applyBorder="0" applyAlignment="0"/>
    <xf numFmtId="44" fontId="22" fillId="0" borderId="0" applyFill="0" applyBorder="0" applyAlignment="0"/>
    <xf numFmtId="43" fontId="14"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5" fontId="26" fillId="0" borderId="0"/>
    <xf numFmtId="5" fontId="26" fillId="0" borderId="0"/>
    <xf numFmtId="7" fontId="58" fillId="0" borderId="2"/>
    <xf numFmtId="7" fontId="58" fillId="0" borderId="2"/>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4" fillId="0" borderId="0" applyFont="0" applyFill="0" applyBorder="0" applyAlignment="0" applyProtection="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5" fontId="104" fillId="0" borderId="0"/>
    <xf numFmtId="5" fontId="104" fillId="0" borderId="0"/>
    <xf numFmtId="41" fontId="106" fillId="0" borderId="0">
      <alignment horizontal="center"/>
    </xf>
    <xf numFmtId="41" fontId="106" fillId="0" borderId="0">
      <alignment horizontal="center"/>
    </xf>
    <xf numFmtId="0" fontId="1"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22" fillId="0" borderId="0" applyFill="0" applyBorder="0" applyAlignment="0"/>
    <xf numFmtId="44" fontId="22" fillId="0" borderId="0" applyFill="0" applyBorder="0" applyAlignment="0"/>
    <xf numFmtId="43" fontId="14"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42" fontId="26" fillId="0" borderId="0" applyFont="0" applyFill="0" applyBorder="0" applyAlignment="0" applyProtection="0"/>
    <xf numFmtId="5" fontId="26" fillId="0" borderId="0"/>
    <xf numFmtId="5" fontId="26" fillId="0" borderId="0"/>
    <xf numFmtId="7" fontId="58" fillId="0" borderId="2"/>
    <xf numFmtId="7" fontId="58" fillId="0" borderId="2"/>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0" fontId="1" fillId="0" borderId="0"/>
    <xf numFmtId="0" fontId="1" fillId="0" borderId="0"/>
    <xf numFmtId="0" fontId="1" fillId="0" borderId="0"/>
    <xf numFmtId="0" fontId="1" fillId="0" borderId="0"/>
    <xf numFmtId="0" fontId="1" fillId="0" borderId="0"/>
    <xf numFmtId="44" fontId="22" fillId="0" borderId="0" applyFill="0" applyBorder="0" applyAlignment="0"/>
    <xf numFmtId="44" fontId="22" fillId="0" borderId="0" applyFill="0" applyBorder="0" applyAlignment="0"/>
    <xf numFmtId="44" fontId="22" fillId="0" borderId="0" applyFill="0" applyBorder="0" applyAlignment="0"/>
    <xf numFmtId="44" fontId="22" fillId="0" borderId="0" applyFill="0" applyBorder="0" applyAlignment="0"/>
    <xf numFmtId="5" fontId="104" fillId="0" borderId="0"/>
    <xf numFmtId="5" fontId="104" fillId="0" borderId="0"/>
    <xf numFmtId="41" fontId="106" fillId="0" borderId="0">
      <alignment horizontal="center"/>
    </xf>
    <xf numFmtId="41" fontId="106" fillId="0" borderId="0">
      <alignment horizontal="center"/>
    </xf>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194" fillId="0" borderId="0"/>
    <xf numFmtId="0" fontId="83" fillId="0" borderId="0" applyNumberFormat="0" applyFill="0" applyBorder="0" applyAlignment="0" applyProtection="0">
      <alignment vertical="top"/>
      <protection locked="0"/>
    </xf>
  </cellStyleXfs>
  <cellXfs count="1740">
    <xf numFmtId="0" fontId="0" fillId="0" borderId="0" xfId="0"/>
    <xf numFmtId="0" fontId="149" fillId="0" borderId="0" xfId="0" applyFont="1"/>
    <xf numFmtId="0" fontId="146" fillId="54" borderId="0" xfId="0" applyFont="1" applyFill="1" applyAlignment="1">
      <alignment horizontal="left" vertical="center"/>
    </xf>
    <xf numFmtId="0" fontId="146" fillId="0" borderId="0" xfId="0" applyFont="1" applyAlignment="1">
      <alignment horizontal="left" vertical="center"/>
    </xf>
    <xf numFmtId="0" fontId="146" fillId="54" borderId="0" xfId="0" applyFont="1" applyFill="1" applyAlignment="1">
      <alignment horizontal="left" vertical="center" indent="2"/>
    </xf>
    <xf numFmtId="0" fontId="146" fillId="54" borderId="0" xfId="0" applyFont="1" applyFill="1" applyAlignment="1">
      <alignment horizontal="left" vertical="center" indent="3"/>
    </xf>
    <xf numFmtId="0" fontId="141" fillId="54" borderId="0" xfId="0" applyFont="1" applyFill="1" applyAlignment="1">
      <alignment horizontal="left" indent="1"/>
    </xf>
    <xf numFmtId="0" fontId="142" fillId="0" borderId="0" xfId="0" applyFont="1" applyAlignment="1">
      <alignment horizontal="left" vertical="center"/>
    </xf>
    <xf numFmtId="0" fontId="150" fillId="0" borderId="0" xfId="0" applyFont="1"/>
    <xf numFmtId="0" fontId="150" fillId="54" borderId="0" xfId="0" applyFont="1" applyFill="1"/>
    <xf numFmtId="0" fontId="150" fillId="94" borderId="0" xfId="0" applyFont="1" applyFill="1"/>
    <xf numFmtId="0" fontId="152" fillId="0" borderId="0" xfId="0" applyFont="1"/>
    <xf numFmtId="0" fontId="147" fillId="0" borderId="0" xfId="0" applyFont="1" applyAlignment="1">
      <alignment horizontal="left" vertical="center"/>
    </xf>
    <xf numFmtId="0" fontId="153" fillId="54" borderId="0" xfId="1026" applyFont="1" applyFill="1" applyAlignment="1">
      <alignment horizontal="left" vertical="top"/>
    </xf>
    <xf numFmtId="0" fontId="6" fillId="0" borderId="0" xfId="0" applyFont="1"/>
    <xf numFmtId="0" fontId="6" fillId="96" borderId="0" xfId="0" applyFont="1" applyFill="1"/>
    <xf numFmtId="0" fontId="6" fillId="0" borderId="0" xfId="1026"/>
    <xf numFmtId="37" fontId="155" fillId="54" borderId="0" xfId="1026" applyNumberFormat="1" applyFont="1" applyFill="1" applyAlignment="1">
      <alignment horizontal="left"/>
    </xf>
    <xf numFmtId="0" fontId="155" fillId="54" borderId="0" xfId="1026" applyFont="1" applyFill="1"/>
    <xf numFmtId="37" fontId="155" fillId="54" borderId="0" xfId="1026" applyNumberFormat="1" applyFont="1" applyFill="1" applyAlignment="1">
      <alignment horizontal="right"/>
    </xf>
    <xf numFmtId="37" fontId="157" fillId="54" borderId="0" xfId="1026" applyNumberFormat="1" applyFont="1" applyFill="1"/>
    <xf numFmtId="0" fontId="157" fillId="54" borderId="0" xfId="1026" applyFont="1" applyFill="1"/>
    <xf numFmtId="0" fontId="158" fillId="54" borderId="0" xfId="1026" applyFont="1" applyFill="1"/>
    <xf numFmtId="0" fontId="142" fillId="54" borderId="0" xfId="1026" applyFont="1" applyFill="1"/>
    <xf numFmtId="0" fontId="161" fillId="54" borderId="7" xfId="1026" applyFont="1" applyFill="1" applyBorder="1"/>
    <xf numFmtId="0" fontId="159" fillId="54" borderId="0" xfId="1026" applyFont="1" applyFill="1"/>
    <xf numFmtId="0" fontId="158" fillId="96" borderId="0" xfId="1026" applyFont="1" applyFill="1"/>
    <xf numFmtId="0" fontId="159" fillId="96" borderId="0" xfId="1026" applyFont="1" applyFill="1"/>
    <xf numFmtId="0" fontId="158" fillId="96" borderId="0" xfId="1026" applyFont="1" applyFill="1" applyAlignment="1">
      <alignment horizontal="left" indent="1"/>
    </xf>
    <xf numFmtId="41" fontId="159" fillId="0" borderId="0" xfId="1026" applyNumberFormat="1" applyFont="1"/>
    <xf numFmtId="0" fontId="159" fillId="0" borderId="0" xfId="1026" applyFont="1"/>
    <xf numFmtId="0" fontId="158" fillId="0" borderId="0" xfId="1026" applyFont="1"/>
    <xf numFmtId="0" fontId="157" fillId="54" borderId="0" xfId="1026" applyFont="1" applyFill="1" applyProtection="1">
      <protection locked="0"/>
    </xf>
    <xf numFmtId="37" fontId="157" fillId="54" borderId="0" xfId="1026" applyNumberFormat="1" applyFont="1" applyFill="1" applyAlignment="1">
      <alignment horizontal="left"/>
    </xf>
    <xf numFmtId="0" fontId="156" fillId="54" borderId="0" xfId="1026" applyFont="1" applyFill="1" applyAlignment="1">
      <alignment horizontal="right"/>
    </xf>
    <xf numFmtId="37" fontId="155" fillId="54" borderId="0" xfId="1026" applyNumberFormat="1" applyFont="1" applyFill="1"/>
    <xf numFmtId="0" fontId="155" fillId="54" borderId="0" xfId="1026" applyFont="1" applyFill="1" applyAlignment="1">
      <alignment horizontal="right"/>
    </xf>
    <xf numFmtId="0" fontId="158" fillId="54" borderId="0" xfId="1026" applyFont="1" applyFill="1" applyAlignment="1">
      <alignment horizontal="right"/>
    </xf>
    <xf numFmtId="0" fontId="158" fillId="96" borderId="0" xfId="1026" applyFont="1" applyFill="1" applyAlignment="1">
      <alignment horizontal="right"/>
    </xf>
    <xf numFmtId="0" fontId="161" fillId="96" borderId="0" xfId="1026" applyFont="1" applyFill="1"/>
    <xf numFmtId="211" fontId="158" fillId="54" borderId="0" xfId="1026" applyNumberFormat="1" applyFont="1" applyFill="1"/>
    <xf numFmtId="0" fontId="157" fillId="54" borderId="0" xfId="1026" applyFont="1" applyFill="1" applyAlignment="1">
      <alignment horizontal="right"/>
    </xf>
    <xf numFmtId="211" fontId="158" fillId="96" borderId="0" xfId="1026" applyNumberFormat="1" applyFont="1" applyFill="1"/>
    <xf numFmtId="0" fontId="159" fillId="54" borderId="0" xfId="1026" applyFont="1" applyFill="1" applyAlignment="1">
      <alignment horizontal="right"/>
    </xf>
    <xf numFmtId="0" fontId="163" fillId="96" borderId="0" xfId="1026" applyFont="1" applyFill="1"/>
    <xf numFmtId="0" fontId="157" fillId="54" borderId="0" xfId="1026" applyFont="1" applyFill="1" applyAlignment="1">
      <alignment vertical="center"/>
    </xf>
    <xf numFmtId="41" fontId="157" fillId="54" borderId="0" xfId="1026" applyNumberFormat="1" applyFont="1" applyFill="1"/>
    <xf numFmtId="41" fontId="158" fillId="96" borderId="0" xfId="1026" applyNumberFormat="1" applyFont="1" applyFill="1"/>
    <xf numFmtId="41" fontId="158" fillId="96" borderId="57" xfId="1026" applyNumberFormat="1" applyFont="1" applyFill="1" applyBorder="1"/>
    <xf numFmtId="0" fontId="166" fillId="54" borderId="0" xfId="1026" applyFont="1" applyFill="1"/>
    <xf numFmtId="41" fontId="158" fillId="0" borderId="0" xfId="1026" applyNumberFormat="1" applyFont="1"/>
    <xf numFmtId="43" fontId="158" fillId="96" borderId="0" xfId="1026" applyNumberFormat="1" applyFont="1" applyFill="1"/>
    <xf numFmtId="41" fontId="159" fillId="96" borderId="0" xfId="1026" applyNumberFormat="1" applyFont="1" applyFill="1"/>
    <xf numFmtId="0" fontId="157" fillId="0" borderId="0" xfId="1026" applyFont="1"/>
    <xf numFmtId="0" fontId="158" fillId="0" borderId="0" xfId="1026" applyFont="1" applyAlignment="1">
      <alignment horizontal="left" indent="1"/>
    </xf>
    <xf numFmtId="0" fontId="159" fillId="0" borderId="7" xfId="1026" applyFont="1" applyBorder="1"/>
    <xf numFmtId="0" fontId="165" fillId="54" borderId="0" xfId="1026" applyFont="1" applyFill="1"/>
    <xf numFmtId="0" fontId="168" fillId="54" borderId="0" xfId="1026" applyFont="1" applyFill="1"/>
    <xf numFmtId="0" fontId="0" fillId="96" borderId="0" xfId="0" applyFill="1"/>
    <xf numFmtId="37" fontId="159" fillId="54" borderId="0" xfId="1026" applyNumberFormat="1" applyFont="1" applyFill="1" applyAlignment="1">
      <alignment horizontal="right"/>
    </xf>
    <xf numFmtId="37" fontId="155" fillId="54" borderId="0" xfId="1026" applyNumberFormat="1" applyFont="1" applyFill="1" applyAlignment="1">
      <alignment wrapText="1"/>
    </xf>
    <xf numFmtId="37" fontId="155" fillId="54" borderId="52" xfId="1026" applyNumberFormat="1" applyFont="1" applyFill="1" applyBorder="1"/>
    <xf numFmtId="0" fontId="155" fillId="94" borderId="0" xfId="1026" applyFont="1" applyFill="1"/>
    <xf numFmtId="37" fontId="155" fillId="94" borderId="52" xfId="1026" applyNumberFormat="1" applyFont="1" applyFill="1" applyBorder="1"/>
    <xf numFmtId="37" fontId="157" fillId="94" borderId="0" xfId="1026" applyNumberFormat="1" applyFont="1" applyFill="1"/>
    <xf numFmtId="0" fontId="0" fillId="94" borderId="0" xfId="0" applyFill="1"/>
    <xf numFmtId="37" fontId="155" fillId="54" borderId="0" xfId="1026" applyNumberFormat="1" applyFont="1" applyFill="1" applyAlignment="1">
      <alignment horizontal="left" indent="1"/>
    </xf>
    <xf numFmtId="234" fontId="155" fillId="54" borderId="52" xfId="724" applyNumberFormat="1" applyFont="1" applyFill="1" applyBorder="1" applyProtection="1"/>
    <xf numFmtId="234" fontId="157" fillId="54" borderId="0" xfId="724" applyNumberFormat="1" applyFont="1" applyFill="1" applyBorder="1" applyProtection="1"/>
    <xf numFmtId="0" fontId="157" fillId="54" borderId="0" xfId="1026" applyFont="1" applyFill="1" applyAlignment="1">
      <alignment horizontal="left" indent="2"/>
    </xf>
    <xf numFmtId="234" fontId="157" fillId="54" borderId="0" xfId="1026" applyNumberFormat="1" applyFont="1" applyFill="1"/>
    <xf numFmtId="234" fontId="155" fillId="54" borderId="60" xfId="724" applyNumberFormat="1" applyFont="1" applyFill="1" applyBorder="1" applyProtection="1"/>
    <xf numFmtId="234" fontId="157" fillId="54" borderId="20" xfId="724" applyNumberFormat="1" applyFont="1" applyFill="1" applyBorder="1" applyProtection="1"/>
    <xf numFmtId="203" fontId="166" fillId="54" borderId="0" xfId="1103" applyNumberFormat="1" applyFont="1" applyFill="1" applyBorder="1" applyProtection="1"/>
    <xf numFmtId="234" fontId="166" fillId="54" borderId="0" xfId="724" applyNumberFormat="1" applyFont="1" applyFill="1" applyBorder="1" applyAlignment="1" applyProtection="1">
      <alignment horizontal="right"/>
    </xf>
    <xf numFmtId="37" fontId="166" fillId="54" borderId="0" xfId="1026" applyNumberFormat="1" applyFont="1" applyFill="1" applyAlignment="1">
      <alignment horizontal="right"/>
    </xf>
    <xf numFmtId="204" fontId="157" fillId="54" borderId="0" xfId="1098" applyNumberFormat="1" applyFont="1" applyFill="1" applyAlignment="1">
      <alignment vertical="top"/>
    </xf>
    <xf numFmtId="234" fontId="155" fillId="94" borderId="52" xfId="724" applyNumberFormat="1" applyFont="1" applyFill="1" applyBorder="1" applyProtection="1"/>
    <xf numFmtId="234" fontId="157" fillId="94" borderId="0" xfId="724" applyNumberFormat="1" applyFont="1" applyFill="1" applyBorder="1" applyProtection="1"/>
    <xf numFmtId="204" fontId="157" fillId="54" borderId="0" xfId="1098" applyNumberFormat="1" applyFont="1" applyFill="1"/>
    <xf numFmtId="37" fontId="155" fillId="54" borderId="0" xfId="1026" applyNumberFormat="1" applyFont="1" applyFill="1" applyAlignment="1">
      <alignment vertical="top"/>
    </xf>
    <xf numFmtId="234" fontId="155" fillId="54" borderId="52" xfId="724" applyNumberFormat="1" applyFont="1" applyFill="1" applyBorder="1" applyAlignment="1" applyProtection="1">
      <alignment vertical="top"/>
    </xf>
    <xf numFmtId="234" fontId="157" fillId="54" borderId="0" xfId="724" applyNumberFormat="1" applyFont="1" applyFill="1" applyBorder="1" applyAlignment="1" applyProtection="1">
      <alignment vertical="top"/>
    </xf>
    <xf numFmtId="41" fontId="157" fillId="54" borderId="0" xfId="1026" applyNumberFormat="1" applyFont="1" applyFill="1" applyAlignment="1">
      <alignment vertical="top"/>
    </xf>
    <xf numFmtId="37" fontId="157" fillId="54" borderId="0" xfId="1026" applyNumberFormat="1" applyFont="1" applyFill="1" applyAlignment="1">
      <alignment vertical="top"/>
    </xf>
    <xf numFmtId="37" fontId="166" fillId="54" borderId="0" xfId="1026" applyNumberFormat="1" applyFont="1" applyFill="1" applyAlignment="1">
      <alignment horizontal="left" indent="2"/>
    </xf>
    <xf numFmtId="204" fontId="169" fillId="54" borderId="52" xfId="1098" applyNumberFormat="1" applyFont="1" applyFill="1" applyBorder="1" applyProtection="1"/>
    <xf numFmtId="204" fontId="166" fillId="0" borderId="0" xfId="1098" applyNumberFormat="1" applyFont="1" applyFill="1" applyBorder="1" applyProtection="1"/>
    <xf numFmtId="41" fontId="166" fillId="54" borderId="0" xfId="1026" applyNumberFormat="1" applyFont="1" applyFill="1"/>
    <xf numFmtId="234" fontId="166" fillId="54" borderId="0" xfId="724" applyNumberFormat="1" applyFont="1" applyFill="1" applyBorder="1" applyProtection="1"/>
    <xf numFmtId="234" fontId="169" fillId="54" borderId="52" xfId="724" applyNumberFormat="1" applyFont="1" applyFill="1" applyBorder="1" applyProtection="1"/>
    <xf numFmtId="41" fontId="166" fillId="54" borderId="0" xfId="1026" applyNumberFormat="1" applyFont="1" applyFill="1" applyAlignment="1">
      <alignment vertical="top"/>
    </xf>
    <xf numFmtId="41" fontId="157" fillId="96" borderId="0" xfId="1026" applyNumberFormat="1" applyFont="1" applyFill="1"/>
    <xf numFmtId="164" fontId="157" fillId="96" borderId="0" xfId="1026" applyNumberFormat="1" applyFont="1" applyFill="1"/>
    <xf numFmtId="37" fontId="155" fillId="96" borderId="0" xfId="1026" applyNumberFormat="1" applyFont="1" applyFill="1"/>
    <xf numFmtId="41" fontId="155" fillId="96" borderId="0" xfId="1026" applyNumberFormat="1" applyFont="1" applyFill="1"/>
    <xf numFmtId="0" fontId="151" fillId="0" borderId="0" xfId="0" applyFont="1"/>
    <xf numFmtId="0" fontId="150" fillId="0" borderId="0" xfId="0" applyFont="1" applyAlignment="1">
      <alignment horizontal="left"/>
    </xf>
    <xf numFmtId="0" fontId="151" fillId="0" borderId="0" xfId="0" applyFont="1" applyAlignment="1">
      <alignment horizontal="left"/>
    </xf>
    <xf numFmtId="0" fontId="150" fillId="54" borderId="0" xfId="0" applyFont="1" applyFill="1" applyAlignment="1">
      <alignment horizontal="left"/>
    </xf>
    <xf numFmtId="0" fontId="151" fillId="54" borderId="0" xfId="0" applyFont="1" applyFill="1" applyAlignment="1">
      <alignment horizontal="left"/>
    </xf>
    <xf numFmtId="0" fontId="171" fillId="54" borderId="0" xfId="0" applyFont="1" applyFill="1" applyAlignment="1">
      <alignment horizontal="left"/>
    </xf>
    <xf numFmtId="0" fontId="172" fillId="54" borderId="0" xfId="0" applyFont="1" applyFill="1" applyAlignment="1">
      <alignment horizontal="left"/>
    </xf>
    <xf numFmtId="37" fontId="159" fillId="54" borderId="0" xfId="1039" applyNumberFormat="1" applyFont="1" applyFill="1" applyAlignment="1">
      <alignment horizontal="right"/>
    </xf>
    <xf numFmtId="0" fontId="150" fillId="54" borderId="7" xfId="0" applyFont="1" applyFill="1" applyBorder="1"/>
    <xf numFmtId="0" fontId="150" fillId="54" borderId="7" xfId="0" applyFont="1" applyFill="1" applyBorder="1" applyAlignment="1">
      <alignment horizontal="left"/>
    </xf>
    <xf numFmtId="0" fontId="151" fillId="54" borderId="7" xfId="0" applyFont="1" applyFill="1" applyBorder="1" applyAlignment="1">
      <alignment horizontal="left"/>
    </xf>
    <xf numFmtId="0" fontId="173" fillId="54" borderId="7" xfId="0" applyFont="1" applyFill="1" applyBorder="1" applyAlignment="1">
      <alignment horizontal="left" wrapText="1"/>
    </xf>
    <xf numFmtId="0" fontId="174" fillId="54" borderId="7" xfId="0" applyFont="1" applyFill="1" applyBorder="1" applyAlignment="1">
      <alignment horizontal="right" wrapText="1"/>
    </xf>
    <xf numFmtId="0" fontId="174" fillId="54" borderId="0" xfId="0" applyFont="1" applyFill="1" applyAlignment="1">
      <alignment horizontal="right" wrapText="1"/>
    </xf>
    <xf numFmtId="0" fontId="174" fillId="54" borderId="7" xfId="0" applyFont="1" applyFill="1" applyBorder="1" applyAlignment="1">
      <alignment horizontal="right"/>
    </xf>
    <xf numFmtId="0" fontId="154" fillId="54" borderId="7" xfId="0" applyFont="1" applyFill="1" applyBorder="1" applyAlignment="1">
      <alignment horizontal="right"/>
    </xf>
    <xf numFmtId="0" fontId="173" fillId="54" borderId="0" xfId="0" applyFont="1" applyFill="1" applyAlignment="1">
      <alignment horizontal="left" wrapText="1"/>
    </xf>
    <xf numFmtId="0" fontId="154" fillId="54" borderId="7" xfId="0" applyFont="1" applyFill="1" applyBorder="1" applyAlignment="1">
      <alignment horizontal="right" wrapText="1"/>
    </xf>
    <xf numFmtId="0" fontId="154" fillId="54" borderId="0" xfId="0" applyFont="1" applyFill="1" applyAlignment="1">
      <alignment horizontal="right"/>
    </xf>
    <xf numFmtId="0" fontId="154" fillId="0" borderId="7" xfId="0" applyFont="1" applyBorder="1" applyAlignment="1">
      <alignment horizontal="right"/>
    </xf>
    <xf numFmtId="0" fontId="175" fillId="54" borderId="7" xfId="0" applyFont="1" applyFill="1" applyBorder="1" applyAlignment="1">
      <alignment horizontal="right"/>
    </xf>
    <xf numFmtId="0" fontId="174" fillId="54" borderId="0" xfId="0" applyFont="1" applyFill="1" applyAlignment="1">
      <alignment horizontal="left"/>
    </xf>
    <xf numFmtId="0" fontId="154" fillId="54" borderId="0" xfId="0" applyFont="1" applyFill="1" applyAlignment="1">
      <alignment horizontal="left"/>
    </xf>
    <xf numFmtId="0" fontId="175" fillId="54" borderId="0" xfId="0" applyFont="1" applyFill="1" applyAlignment="1">
      <alignment horizontal="right" vertical="center"/>
    </xf>
    <xf numFmtId="0" fontId="150" fillId="94" borderId="0" xfId="0" applyFont="1" applyFill="1" applyAlignment="1">
      <alignment horizontal="left"/>
    </xf>
    <xf numFmtId="0" fontId="151" fillId="94" borderId="0" xfId="0" applyFont="1" applyFill="1" applyAlignment="1">
      <alignment horizontal="left"/>
    </xf>
    <xf numFmtId="0" fontId="174" fillId="94" borderId="0" xfId="0" applyFont="1" applyFill="1" applyAlignment="1">
      <alignment horizontal="left"/>
    </xf>
    <xf numFmtId="0" fontId="154" fillId="94" borderId="0" xfId="0" applyFont="1" applyFill="1" applyAlignment="1">
      <alignment horizontal="left"/>
    </xf>
    <xf numFmtId="0" fontId="175" fillId="94" borderId="0" xfId="0" applyFont="1" applyFill="1" applyAlignment="1">
      <alignment horizontal="left" vertical="center"/>
    </xf>
    <xf numFmtId="0" fontId="0" fillId="54" borderId="0" xfId="0" applyFill="1" applyAlignment="1">
      <alignment horizontal="left" indent="3"/>
    </xf>
    <xf numFmtId="0" fontId="174" fillId="0" borderId="0" xfId="0" applyFont="1" applyAlignment="1">
      <alignment horizontal="left" vertical="center" indent="2"/>
    </xf>
    <xf numFmtId="234" fontId="176" fillId="0" borderId="0" xfId="770" applyNumberFormat="1" applyFont="1" applyFill="1" applyBorder="1" applyAlignment="1" applyProtection="1">
      <alignment horizontal="right" vertical="center"/>
    </xf>
    <xf numFmtId="234" fontId="175" fillId="0" borderId="0" xfId="770" applyNumberFormat="1" applyFont="1" applyFill="1" applyBorder="1" applyAlignment="1" applyProtection="1">
      <alignment horizontal="right" vertical="center"/>
    </xf>
    <xf numFmtId="0" fontId="176" fillId="0" borderId="0" xfId="0" applyFont="1" applyAlignment="1">
      <alignment horizontal="left" vertical="center" indent="2"/>
    </xf>
    <xf numFmtId="0" fontId="175" fillId="0" borderId="0" xfId="0" applyFont="1" applyAlignment="1">
      <alignment horizontal="left" vertical="center" indent="2"/>
    </xf>
    <xf numFmtId="0" fontId="150" fillId="54" borderId="0" xfId="0" applyFont="1" applyFill="1" applyAlignment="1">
      <alignment horizontal="left" vertical="center" indent="2"/>
    </xf>
    <xf numFmtId="0" fontId="154" fillId="0" borderId="0" xfId="0" applyFont="1" applyAlignment="1">
      <alignment horizontal="left" vertical="center" indent="3"/>
    </xf>
    <xf numFmtId="164" fontId="176" fillId="0" borderId="0" xfId="770" applyNumberFormat="1" applyFont="1" applyFill="1" applyBorder="1" applyAlignment="1" applyProtection="1">
      <alignment horizontal="right" vertical="center"/>
    </xf>
    <xf numFmtId="164" fontId="175" fillId="0" borderId="0" xfId="770" applyNumberFormat="1" applyFont="1" applyFill="1" applyBorder="1" applyAlignment="1" applyProtection="1">
      <alignment horizontal="right" vertical="center"/>
    </xf>
    <xf numFmtId="0" fontId="175" fillId="0" borderId="0" xfId="0" applyFont="1" applyAlignment="1">
      <alignment horizontal="left" vertical="center" indent="3"/>
    </xf>
    <xf numFmtId="0" fontId="174" fillId="0" borderId="0" xfId="0" applyFont="1" applyAlignment="1">
      <alignment horizontal="left" vertical="center"/>
    </xf>
    <xf numFmtId="234" fontId="176" fillId="0" borderId="57" xfId="770" applyNumberFormat="1" applyFont="1" applyFill="1" applyBorder="1" applyAlignment="1" applyProtection="1">
      <alignment horizontal="right" vertical="center"/>
    </xf>
    <xf numFmtId="234" fontId="175" fillId="0" borderId="57" xfId="770" applyNumberFormat="1" applyFont="1" applyFill="1" applyBorder="1" applyAlignment="1" applyProtection="1">
      <alignment horizontal="right" vertical="center"/>
    </xf>
    <xf numFmtId="0" fontId="176" fillId="0" borderId="0" xfId="0" applyFont="1" applyAlignment="1">
      <alignment horizontal="left" vertical="center"/>
    </xf>
    <xf numFmtId="0" fontId="175" fillId="0" borderId="0" xfId="0" applyFont="1" applyAlignment="1">
      <alignment horizontal="left" vertical="center"/>
    </xf>
    <xf numFmtId="0" fontId="150" fillId="54" borderId="0" xfId="0" applyFont="1" applyFill="1" applyAlignment="1">
      <alignment horizontal="left" vertical="center"/>
    </xf>
    <xf numFmtId="0" fontId="154" fillId="54" borderId="0" xfId="0" applyFont="1" applyFill="1" applyAlignment="1">
      <alignment horizontal="left" vertical="center"/>
    </xf>
    <xf numFmtId="0" fontId="154" fillId="0" borderId="0" xfId="0" applyFont="1" applyAlignment="1">
      <alignment horizontal="left" vertical="center"/>
    </xf>
    <xf numFmtId="0" fontId="175" fillId="54" borderId="0" xfId="0" applyFont="1" applyFill="1" applyAlignment="1">
      <alignment horizontal="left" vertical="center"/>
    </xf>
    <xf numFmtId="0" fontId="150" fillId="94" borderId="0" xfId="0" applyFont="1" applyFill="1" applyAlignment="1">
      <alignment horizontal="left" vertical="center" indent="2"/>
    </xf>
    <xf numFmtId="0" fontId="150" fillId="94" borderId="0" xfId="0" applyFont="1" applyFill="1" applyAlignment="1">
      <alignment horizontal="left" vertical="center"/>
    </xf>
    <xf numFmtId="0" fontId="175" fillId="94" borderId="0" xfId="0" applyFont="1" applyFill="1" applyAlignment="1">
      <alignment horizontal="left"/>
    </xf>
    <xf numFmtId="0" fontId="176" fillId="94" borderId="0" xfId="0" applyFont="1" applyFill="1" applyAlignment="1">
      <alignment horizontal="left"/>
    </xf>
    <xf numFmtId="0" fontId="174" fillId="96" borderId="0" xfId="0" applyFont="1" applyFill="1" applyAlignment="1">
      <alignment horizontal="left" vertical="center" indent="2"/>
    </xf>
    <xf numFmtId="234" fontId="176" fillId="96" borderId="0" xfId="770" applyNumberFormat="1" applyFont="1" applyFill="1" applyBorder="1" applyAlignment="1" applyProtection="1">
      <alignment horizontal="right" vertical="center"/>
    </xf>
    <xf numFmtId="234" fontId="175" fillId="96" borderId="0" xfId="770" applyNumberFormat="1" applyFont="1" applyFill="1" applyBorder="1" applyAlignment="1" applyProtection="1">
      <alignment horizontal="right" vertical="center"/>
    </xf>
    <xf numFmtId="0" fontId="176" fillId="96" borderId="0" xfId="0" applyFont="1" applyFill="1" applyAlignment="1">
      <alignment horizontal="left" vertical="center" indent="2"/>
    </xf>
    <xf numFmtId="0" fontId="175" fillId="96" borderId="0" xfId="0" applyFont="1" applyFill="1" applyAlignment="1">
      <alignment horizontal="left" vertical="center" indent="2"/>
    </xf>
    <xf numFmtId="164" fontId="154" fillId="96" borderId="0" xfId="770" applyNumberFormat="1" applyFont="1" applyFill="1" applyBorder="1" applyAlignment="1" applyProtection="1">
      <alignment horizontal="right" vertical="center"/>
    </xf>
    <xf numFmtId="0" fontId="175" fillId="96" borderId="0" xfId="0" applyFont="1" applyFill="1" applyAlignment="1">
      <alignment horizontal="left" vertical="center" indent="3"/>
    </xf>
    <xf numFmtId="164" fontId="175" fillId="96" borderId="0" xfId="770" applyNumberFormat="1" applyFont="1" applyFill="1" applyBorder="1" applyAlignment="1" applyProtection="1">
      <alignment horizontal="right" vertical="center"/>
    </xf>
    <xf numFmtId="0" fontId="174" fillId="54" borderId="0" xfId="0" applyFont="1" applyFill="1" applyAlignment="1">
      <alignment horizontal="left" vertical="center"/>
    </xf>
    <xf numFmtId="234" fontId="154" fillId="96" borderId="57" xfId="770" applyNumberFormat="1" applyFont="1" applyFill="1" applyBorder="1" applyAlignment="1" applyProtection="1">
      <alignment horizontal="right" vertical="center"/>
    </xf>
    <xf numFmtId="0" fontId="176" fillId="96" borderId="0" xfId="0" applyFont="1" applyFill="1" applyAlignment="1">
      <alignment horizontal="left" vertical="center"/>
    </xf>
    <xf numFmtId="0" fontId="175" fillId="96" borderId="0" xfId="0" applyFont="1" applyFill="1" applyAlignment="1">
      <alignment horizontal="left" vertical="center"/>
    </xf>
    <xf numFmtId="0" fontId="150" fillId="54" borderId="0" xfId="0" applyFont="1" applyFill="1" applyAlignment="1">
      <alignment horizontal="left" vertical="center" indent="3"/>
    </xf>
    <xf numFmtId="0" fontId="173" fillId="0" borderId="0" xfId="0" applyFont="1" applyAlignment="1">
      <alignment horizontal="left" vertical="center" indent="3"/>
    </xf>
    <xf numFmtId="204" fontId="177" fillId="0" borderId="0" xfId="1098" applyNumberFormat="1" applyFont="1" applyFill="1" applyBorder="1" applyAlignment="1" applyProtection="1">
      <alignment horizontal="right" vertical="center"/>
    </xf>
    <xf numFmtId="204" fontId="178" fillId="0" borderId="0" xfId="1098" applyNumberFormat="1" applyFont="1" applyFill="1" applyBorder="1" applyAlignment="1" applyProtection="1">
      <alignment horizontal="right" vertical="center"/>
    </xf>
    <xf numFmtId="0" fontId="178" fillId="0" borderId="0" xfId="0" applyFont="1" applyAlignment="1">
      <alignment horizontal="left" vertical="center" indent="3"/>
    </xf>
    <xf numFmtId="204" fontId="178" fillId="96" borderId="0" xfId="1098" applyNumberFormat="1" applyFont="1" applyFill="1" applyBorder="1" applyAlignment="1" applyProtection="1">
      <alignment horizontal="right" vertical="center"/>
    </xf>
    <xf numFmtId="0" fontId="178" fillId="96" borderId="0" xfId="0" applyFont="1" applyFill="1" applyAlignment="1">
      <alignment horizontal="left" vertical="center" indent="3"/>
    </xf>
    <xf numFmtId="0" fontId="173" fillId="54" borderId="0" xfId="0" applyFont="1" applyFill="1" applyAlignment="1">
      <alignment horizontal="left" vertical="center" indent="3"/>
    </xf>
    <xf numFmtId="203" fontId="178" fillId="0" borderId="0" xfId="1098" applyNumberFormat="1" applyFont="1" applyFill="1" applyBorder="1" applyAlignment="1" applyProtection="1">
      <alignment horizontal="right"/>
    </xf>
    <xf numFmtId="0" fontId="151" fillId="54" borderId="0" xfId="0" applyFont="1" applyFill="1"/>
    <xf numFmtId="0" fontId="174" fillId="54" borderId="0" xfId="0" applyFont="1" applyFill="1"/>
    <xf numFmtId="0" fontId="175" fillId="54" borderId="0" xfId="0" applyFont="1" applyFill="1"/>
    <xf numFmtId="0" fontId="176" fillId="54" borderId="0" xfId="0" applyFont="1" applyFill="1"/>
    <xf numFmtId="0" fontId="0" fillId="54" borderId="0" xfId="0" applyFill="1"/>
    <xf numFmtId="234" fontId="179" fillId="96" borderId="0" xfId="770" applyNumberFormat="1" applyFont="1" applyFill="1" applyBorder="1" applyAlignment="1" applyProtection="1">
      <alignment horizontal="right" vertical="center"/>
    </xf>
    <xf numFmtId="0" fontId="173" fillId="96" borderId="0" xfId="0" applyFont="1" applyFill="1" applyAlignment="1">
      <alignment horizontal="left" vertical="center" indent="3"/>
    </xf>
    <xf numFmtId="204" fontId="177" fillId="96" borderId="0" xfId="1098" applyNumberFormat="1" applyFont="1" applyFill="1" applyBorder="1" applyAlignment="1" applyProtection="1">
      <alignment horizontal="right" vertical="center"/>
    </xf>
    <xf numFmtId="234" fontId="157" fillId="0" borderId="0" xfId="770" applyNumberFormat="1" applyFont="1" applyFill="1" applyBorder="1" applyAlignment="1" applyProtection="1">
      <alignment horizontal="right" vertical="center"/>
    </xf>
    <xf numFmtId="204" fontId="166" fillId="0" borderId="0" xfId="1098" applyNumberFormat="1" applyFont="1" applyFill="1" applyBorder="1" applyAlignment="1" applyProtection="1">
      <alignment horizontal="right" vertical="center"/>
    </xf>
    <xf numFmtId="204" fontId="180" fillId="96" borderId="0" xfId="1098" applyNumberFormat="1" applyFont="1" applyFill="1" applyBorder="1" applyAlignment="1" applyProtection="1">
      <alignment horizontal="right" vertical="center"/>
    </xf>
    <xf numFmtId="204" fontId="169" fillId="0" borderId="0" xfId="1098" applyNumberFormat="1" applyFont="1" applyFill="1" applyBorder="1" applyAlignment="1" applyProtection="1">
      <alignment horizontal="right" vertical="center"/>
    </xf>
    <xf numFmtId="0" fontId="174" fillId="96" borderId="0" xfId="0" applyFont="1" applyFill="1" applyAlignment="1">
      <alignment horizontal="left" vertical="center"/>
    </xf>
    <xf numFmtId="234" fontId="176" fillId="96" borderId="57" xfId="770" applyNumberFormat="1" applyFont="1" applyFill="1" applyBorder="1" applyAlignment="1" applyProtection="1">
      <alignment horizontal="right" vertical="center"/>
    </xf>
    <xf numFmtId="234" fontId="174" fillId="96" borderId="0" xfId="770" applyNumberFormat="1" applyFont="1" applyFill="1" applyBorder="1" applyAlignment="1" applyProtection="1">
      <alignment horizontal="right" vertical="center"/>
    </xf>
    <xf numFmtId="234" fontId="175" fillId="96" borderId="57" xfId="770" applyNumberFormat="1" applyFont="1" applyFill="1" applyBorder="1" applyAlignment="1" applyProtection="1">
      <alignment horizontal="right" vertical="center"/>
    </xf>
    <xf numFmtId="204" fontId="173" fillId="96" borderId="0" xfId="1098" applyNumberFormat="1" applyFont="1" applyFill="1" applyBorder="1" applyAlignment="1" applyProtection="1">
      <alignment horizontal="right" vertical="center"/>
    </xf>
    <xf numFmtId="204" fontId="181" fillId="54" borderId="0" xfId="1098" applyNumberFormat="1" applyFont="1" applyFill="1" applyBorder="1" applyAlignment="1" applyProtection="1">
      <alignment horizontal="right" vertical="center"/>
    </xf>
    <xf numFmtId="0" fontId="182" fillId="54" borderId="0" xfId="0" applyFont="1" applyFill="1" applyAlignment="1">
      <alignment horizontal="left" vertical="center" indent="3"/>
    </xf>
    <xf numFmtId="204" fontId="166" fillId="54" borderId="0" xfId="1098" applyNumberFormat="1" applyFont="1" applyFill="1" applyBorder="1" applyAlignment="1" applyProtection="1">
      <alignment horizontal="right" vertical="center"/>
    </xf>
    <xf numFmtId="204" fontId="182" fillId="54" borderId="0" xfId="1098" applyNumberFormat="1" applyFont="1" applyFill="1" applyBorder="1" applyAlignment="1" applyProtection="1">
      <alignment horizontal="right" vertical="center"/>
    </xf>
    <xf numFmtId="0" fontId="166" fillId="54" borderId="0" xfId="0" applyFont="1" applyFill="1" applyAlignment="1">
      <alignment horizontal="left" vertical="center" indent="3"/>
    </xf>
    <xf numFmtId="0" fontId="181" fillId="54" borderId="0" xfId="724" applyNumberFormat="1" applyFont="1" applyFill="1" applyBorder="1" applyAlignment="1" applyProtection="1">
      <alignment horizontal="right" vertical="center"/>
    </xf>
    <xf numFmtId="0" fontId="176" fillId="54" borderId="0" xfId="1026" applyFont="1" applyFill="1"/>
    <xf numFmtId="0" fontId="175" fillId="54" borderId="0" xfId="1026" applyFont="1" applyFill="1"/>
    <xf numFmtId="0" fontId="157" fillId="94" borderId="0" xfId="1026" applyFont="1" applyFill="1"/>
    <xf numFmtId="203" fontId="157" fillId="54" borderId="0" xfId="751" applyNumberFormat="1" applyFont="1" applyFill="1" applyBorder="1" applyProtection="1"/>
    <xf numFmtId="0" fontId="166" fillId="54" borderId="0" xfId="1026" applyFont="1" applyFill="1" applyAlignment="1">
      <alignment vertical="top"/>
    </xf>
    <xf numFmtId="247" fontId="166" fillId="54" borderId="0" xfId="751" applyNumberFormat="1" applyFont="1" applyFill="1" applyBorder="1" applyAlignment="1" applyProtection="1">
      <alignment vertical="top"/>
    </xf>
    <xf numFmtId="0" fontId="166" fillId="97" borderId="0" xfId="1026" applyFont="1" applyFill="1" applyAlignment="1">
      <alignment vertical="top"/>
    </xf>
    <xf numFmtId="0" fontId="166" fillId="97" borderId="0" xfId="1026" applyFont="1" applyFill="1"/>
    <xf numFmtId="247" fontId="166" fillId="54" borderId="0" xfId="751" applyNumberFormat="1" applyFont="1" applyFill="1" applyBorder="1" applyAlignment="1" applyProtection="1"/>
    <xf numFmtId="0" fontId="166" fillId="96" borderId="0" xfId="1026" applyFont="1" applyFill="1" applyAlignment="1">
      <alignment vertical="top"/>
    </xf>
    <xf numFmtId="247" fontId="166" fillId="96" borderId="0" xfId="751" applyNumberFormat="1" applyFont="1" applyFill="1" applyBorder="1" applyAlignment="1" applyProtection="1">
      <alignment vertical="top"/>
    </xf>
    <xf numFmtId="204" fontId="169" fillId="96" borderId="0" xfId="1103" applyNumberFormat="1" applyFont="1" applyFill="1" applyBorder="1" applyAlignment="1" applyProtection="1">
      <alignment vertical="top"/>
    </xf>
    <xf numFmtId="204" fontId="166" fillId="96" borderId="0" xfId="1103" applyNumberFormat="1" applyFont="1" applyFill="1" applyBorder="1" applyAlignment="1" applyProtection="1">
      <alignment vertical="top"/>
    </xf>
    <xf numFmtId="234" fontId="166" fillId="96" borderId="0" xfId="751" applyNumberFormat="1" applyFont="1" applyFill="1" applyBorder="1" applyAlignment="1" applyProtection="1">
      <alignment vertical="top"/>
    </xf>
    <xf numFmtId="0" fontId="157" fillId="96" borderId="0" xfId="1026" applyFont="1" applyFill="1"/>
    <xf numFmtId="0" fontId="157" fillId="96" borderId="0" xfId="1026" applyFont="1" applyFill="1" applyAlignment="1">
      <alignment vertical="center"/>
    </xf>
    <xf numFmtId="0" fontId="160" fillId="54" borderId="0" xfId="1026" applyFont="1" applyFill="1"/>
    <xf numFmtId="37" fontId="160" fillId="54" borderId="0" xfId="1026" applyNumberFormat="1" applyFont="1" applyFill="1"/>
    <xf numFmtId="37" fontId="142" fillId="54" borderId="0" xfId="1026" applyNumberFormat="1" applyFont="1" applyFill="1"/>
    <xf numFmtId="0" fontId="160" fillId="54" borderId="0" xfId="1026" applyFont="1" applyFill="1" applyAlignment="1">
      <alignment horizontal="left"/>
    </xf>
    <xf numFmtId="37" fontId="142" fillId="54" borderId="0" xfId="1026" applyNumberFormat="1" applyFont="1" applyFill="1" applyAlignment="1">
      <alignment horizontal="left"/>
    </xf>
    <xf numFmtId="37" fontId="160" fillId="54" borderId="0" xfId="1026" applyNumberFormat="1" applyFont="1" applyFill="1" applyAlignment="1">
      <alignment horizontal="left"/>
    </xf>
    <xf numFmtId="0" fontId="184" fillId="54" borderId="0" xfId="1026" applyFont="1" applyFill="1"/>
    <xf numFmtId="0" fontId="184" fillId="94" borderId="0" xfId="1026" applyFont="1" applyFill="1" applyAlignment="1">
      <alignment horizontal="right"/>
    </xf>
    <xf numFmtId="0" fontId="175" fillId="94" borderId="0" xfId="1026" applyFont="1" applyFill="1"/>
    <xf numFmtId="0" fontId="184" fillId="54" borderId="0" xfId="1026" applyFont="1" applyFill="1" applyAlignment="1">
      <alignment horizontal="right"/>
    </xf>
    <xf numFmtId="0" fontId="184" fillId="94" borderId="0" xfId="1026" applyFont="1" applyFill="1"/>
    <xf numFmtId="0" fontId="175" fillId="0" borderId="0" xfId="1026" applyFont="1"/>
    <xf numFmtId="0" fontId="185" fillId="54" borderId="0" xfId="1026" applyFont="1" applyFill="1"/>
    <xf numFmtId="0" fontId="178" fillId="54" borderId="0" xfId="1026" applyFont="1" applyFill="1"/>
    <xf numFmtId="0" fontId="185" fillId="54" borderId="0" xfId="1026" applyFont="1" applyFill="1" applyAlignment="1">
      <alignment vertical="center"/>
    </xf>
    <xf numFmtId="0" fontId="185" fillId="96" borderId="0" xfId="1026" applyFont="1" applyFill="1" applyAlignment="1">
      <alignment vertical="center"/>
    </xf>
    <xf numFmtId="0" fontId="178" fillId="54" borderId="0" xfId="1026" applyFont="1" applyFill="1" applyAlignment="1">
      <alignment vertical="center"/>
    </xf>
    <xf numFmtId="0" fontId="185" fillId="97" borderId="0" xfId="1026" applyFont="1" applyFill="1"/>
    <xf numFmtId="0" fontId="185" fillId="97" borderId="0" xfId="1026" applyFont="1" applyFill="1" applyAlignment="1">
      <alignment vertical="center"/>
    </xf>
    <xf numFmtId="0" fontId="185" fillId="0" borderId="0" xfId="1026" applyFont="1" applyAlignment="1">
      <alignment vertical="center"/>
    </xf>
    <xf numFmtId="0" fontId="164" fillId="0" borderId="0" xfId="1026" applyFont="1" applyAlignment="1">
      <alignment vertical="center"/>
    </xf>
    <xf numFmtId="0" fontId="142" fillId="0" borderId="0" xfId="1026" applyFont="1"/>
    <xf numFmtId="0" fontId="160" fillId="0" borderId="0" xfId="1026" applyFont="1"/>
    <xf numFmtId="37" fontId="158" fillId="54" borderId="0" xfId="1026" applyNumberFormat="1" applyFont="1" applyFill="1" applyAlignment="1">
      <alignment horizontal="left"/>
    </xf>
    <xf numFmtId="0" fontId="155" fillId="54" borderId="55" xfId="1026" applyFont="1" applyFill="1" applyBorder="1"/>
    <xf numFmtId="0" fontId="155" fillId="54" borderId="50" xfId="1026" applyFont="1" applyFill="1" applyBorder="1" applyAlignment="1">
      <alignment horizontal="right"/>
    </xf>
    <xf numFmtId="0" fontId="155" fillId="54" borderId="64" xfId="1026" applyFont="1" applyFill="1" applyBorder="1" applyAlignment="1">
      <alignment horizontal="right"/>
    </xf>
    <xf numFmtId="0" fontId="157" fillId="54" borderId="55" xfId="1026" applyFont="1" applyFill="1" applyBorder="1"/>
    <xf numFmtId="0" fontId="155" fillId="54" borderId="68" xfId="1026" applyFont="1" applyFill="1" applyBorder="1" applyAlignment="1">
      <alignment horizontal="right"/>
    </xf>
    <xf numFmtId="37" fontId="166" fillId="54" borderId="58" xfId="1026" applyNumberFormat="1" applyFont="1" applyFill="1" applyBorder="1"/>
    <xf numFmtId="37" fontId="166" fillId="54" borderId="7" xfId="1026" applyNumberFormat="1" applyFont="1" applyFill="1" applyBorder="1"/>
    <xf numFmtId="0" fontId="155" fillId="54" borderId="51" xfId="1026" applyFont="1" applyFill="1" applyBorder="1" applyAlignment="1">
      <alignment horizontal="right"/>
    </xf>
    <xf numFmtId="0" fontId="155" fillId="54" borderId="62" xfId="1026" applyFont="1" applyFill="1" applyBorder="1" applyAlignment="1">
      <alignment horizontal="right"/>
    </xf>
    <xf numFmtId="0" fontId="157" fillId="54" borderId="7" xfId="1026" applyFont="1" applyFill="1" applyBorder="1" applyAlignment="1">
      <alignment horizontal="right"/>
    </xf>
    <xf numFmtId="0" fontId="157" fillId="54" borderId="58" xfId="1026" applyFont="1" applyFill="1" applyBorder="1" applyAlignment="1">
      <alignment horizontal="right"/>
    </xf>
    <xf numFmtId="0" fontId="155" fillId="54" borderId="7" xfId="1026" applyFont="1" applyFill="1" applyBorder="1" applyAlignment="1">
      <alignment horizontal="right"/>
    </xf>
    <xf numFmtId="0" fontId="155" fillId="94" borderId="55" xfId="1026" applyFont="1" applyFill="1" applyBorder="1"/>
    <xf numFmtId="0" fontId="155" fillId="94" borderId="52" xfId="1026" applyFont="1" applyFill="1" applyBorder="1" applyAlignment="1">
      <alignment horizontal="right"/>
    </xf>
    <xf numFmtId="0" fontId="155" fillId="94" borderId="64" xfId="1026" applyFont="1" applyFill="1" applyBorder="1" applyAlignment="1">
      <alignment horizontal="right"/>
    </xf>
    <xf numFmtId="0" fontId="157" fillId="94" borderId="0" xfId="1026" applyFont="1" applyFill="1" applyAlignment="1">
      <alignment horizontal="right"/>
    </xf>
    <xf numFmtId="0" fontId="157" fillId="94" borderId="55" xfId="1026" applyFont="1" applyFill="1" applyBorder="1" applyAlignment="1">
      <alignment horizontal="right"/>
    </xf>
    <xf numFmtId="0" fontId="155" fillId="94" borderId="0" xfId="1026" applyFont="1" applyFill="1" applyAlignment="1">
      <alignment horizontal="right"/>
    </xf>
    <xf numFmtId="37" fontId="155" fillId="54" borderId="55" xfId="1026" applyNumberFormat="1" applyFont="1" applyFill="1" applyBorder="1"/>
    <xf numFmtId="0" fontId="155" fillId="54" borderId="52" xfId="1026" applyFont="1" applyFill="1" applyBorder="1" applyAlignment="1">
      <alignment horizontal="right"/>
    </xf>
    <xf numFmtId="0" fontId="157" fillId="54" borderId="55" xfId="1026" applyFont="1" applyFill="1" applyBorder="1" applyAlignment="1">
      <alignment horizontal="right"/>
    </xf>
    <xf numFmtId="37" fontId="157" fillId="54" borderId="55" xfId="1026" applyNumberFormat="1" applyFont="1" applyFill="1" applyBorder="1" applyAlignment="1">
      <alignment horizontal="left" indent="1"/>
    </xf>
    <xf numFmtId="37" fontId="157" fillId="54" borderId="0" xfId="1026" applyNumberFormat="1" applyFont="1" applyFill="1" applyAlignment="1">
      <alignment horizontal="left" indent="1"/>
    </xf>
    <xf numFmtId="41" fontId="155" fillId="54" borderId="52" xfId="1026" applyNumberFormat="1" applyFont="1" applyFill="1" applyBorder="1" applyAlignment="1">
      <alignment horizontal="right"/>
    </xf>
    <xf numFmtId="41" fontId="157" fillId="96" borderId="0" xfId="1026" applyNumberFormat="1" applyFont="1" applyFill="1" applyAlignment="1">
      <alignment horizontal="right"/>
    </xf>
    <xf numFmtId="203" fontId="157" fillId="54" borderId="55" xfId="751" applyNumberFormat="1" applyFont="1" applyFill="1" applyBorder="1" applyProtection="1"/>
    <xf numFmtId="41" fontId="155" fillId="54" borderId="0" xfId="1026" applyNumberFormat="1" applyFont="1" applyFill="1" applyAlignment="1">
      <alignment horizontal="right"/>
    </xf>
    <xf numFmtId="37" fontId="157" fillId="0" borderId="0" xfId="1026" applyNumberFormat="1" applyFont="1" applyAlignment="1">
      <alignment horizontal="left" indent="1"/>
    </xf>
    <xf numFmtId="164" fontId="155" fillId="54" borderId="66" xfId="1026" applyNumberFormat="1" applyFont="1" applyFill="1" applyBorder="1" applyAlignment="1">
      <alignment horizontal="right"/>
    </xf>
    <xf numFmtId="0" fontId="155" fillId="54" borderId="67" xfId="1026" applyFont="1" applyFill="1" applyBorder="1" applyAlignment="1">
      <alignment horizontal="right"/>
    </xf>
    <xf numFmtId="41" fontId="157" fillId="96" borderId="33" xfId="1026" applyNumberFormat="1" applyFont="1" applyFill="1" applyBorder="1" applyAlignment="1">
      <alignment horizontal="right"/>
    </xf>
    <xf numFmtId="164" fontId="155" fillId="54" borderId="69" xfId="1026" applyNumberFormat="1" applyFont="1" applyFill="1" applyBorder="1" applyAlignment="1">
      <alignment horizontal="right"/>
    </xf>
    <xf numFmtId="37" fontId="155" fillId="0" borderId="0" xfId="1026" applyNumberFormat="1" applyFont="1"/>
    <xf numFmtId="41" fontId="155" fillId="54" borderId="55" xfId="1026" applyNumberFormat="1" applyFont="1" applyFill="1" applyBorder="1" applyAlignment="1">
      <alignment horizontal="right"/>
    </xf>
    <xf numFmtId="37" fontId="155" fillId="94" borderId="55" xfId="1026" applyNumberFormat="1" applyFont="1" applyFill="1" applyBorder="1"/>
    <xf numFmtId="37" fontId="155" fillId="94" borderId="0" xfId="1026" applyNumberFormat="1" applyFont="1" applyFill="1"/>
    <xf numFmtId="41" fontId="155" fillId="94" borderId="60" xfId="1026" applyNumberFormat="1" applyFont="1" applyFill="1" applyBorder="1" applyAlignment="1">
      <alignment horizontal="right"/>
    </xf>
    <xf numFmtId="0" fontId="155" fillId="94" borderId="65" xfId="1026" applyFont="1" applyFill="1" applyBorder="1" applyAlignment="1">
      <alignment horizontal="right"/>
    </xf>
    <xf numFmtId="41" fontId="157" fillId="94" borderId="20" xfId="1026" applyNumberFormat="1" applyFont="1" applyFill="1" applyBorder="1" applyAlignment="1">
      <alignment horizontal="right"/>
    </xf>
    <xf numFmtId="203" fontId="157" fillId="94" borderId="55" xfId="751" applyNumberFormat="1" applyFont="1" applyFill="1" applyBorder="1" applyProtection="1"/>
    <xf numFmtId="41" fontId="155" fillId="94" borderId="70" xfId="1026" applyNumberFormat="1" applyFont="1" applyFill="1" applyBorder="1" applyAlignment="1">
      <alignment horizontal="right"/>
    </xf>
    <xf numFmtId="41" fontId="155" fillId="54" borderId="66" xfId="1026" applyNumberFormat="1" applyFont="1" applyFill="1" applyBorder="1" applyAlignment="1">
      <alignment horizontal="right"/>
    </xf>
    <xf numFmtId="41" fontId="155" fillId="54" borderId="69" xfId="1026" applyNumberFormat="1" applyFont="1" applyFill="1" applyBorder="1" applyAlignment="1">
      <alignment horizontal="right"/>
    </xf>
    <xf numFmtId="37" fontId="157" fillId="0" borderId="55" xfId="1026" applyNumberFormat="1" applyFont="1" applyBorder="1" applyAlignment="1">
      <alignment horizontal="left" indent="1"/>
    </xf>
    <xf numFmtId="41" fontId="157" fillId="54" borderId="55" xfId="751" applyNumberFormat="1" applyFont="1" applyFill="1" applyBorder="1" applyProtection="1"/>
    <xf numFmtId="37" fontId="155" fillId="0" borderId="55" xfId="1026" applyNumberFormat="1" applyFont="1" applyBorder="1"/>
    <xf numFmtId="164" fontId="155" fillId="94" borderId="52" xfId="1026" applyNumberFormat="1" applyFont="1" applyFill="1" applyBorder="1" applyAlignment="1">
      <alignment horizontal="right"/>
    </xf>
    <xf numFmtId="164" fontId="157" fillId="94" borderId="0" xfId="1026" applyNumberFormat="1" applyFont="1" applyFill="1" applyAlignment="1">
      <alignment horizontal="right"/>
    </xf>
    <xf numFmtId="0" fontId="155" fillId="97" borderId="0" xfId="1026" applyFont="1" applyFill="1" applyAlignment="1">
      <alignment horizontal="right"/>
    </xf>
    <xf numFmtId="203" fontId="157" fillId="97" borderId="55" xfId="751" applyNumberFormat="1" applyFont="1" applyFill="1" applyBorder="1" applyProtection="1"/>
    <xf numFmtId="164" fontId="155" fillId="97" borderId="0" xfId="1026" applyNumberFormat="1" applyFont="1" applyFill="1" applyAlignment="1">
      <alignment horizontal="right"/>
    </xf>
    <xf numFmtId="37" fontId="157" fillId="96" borderId="55" xfId="1026" applyNumberFormat="1" applyFont="1" applyFill="1" applyBorder="1"/>
    <xf numFmtId="37" fontId="157" fillId="96" borderId="0" xfId="1026" applyNumberFormat="1" applyFont="1" applyFill="1"/>
    <xf numFmtId="164" fontId="157" fillId="96" borderId="33" xfId="1026" applyNumberFormat="1" applyFont="1" applyFill="1" applyBorder="1" applyAlignment="1">
      <alignment horizontal="right"/>
    </xf>
    <xf numFmtId="0" fontId="155" fillId="0" borderId="55" xfId="1026" applyFont="1" applyBorder="1"/>
    <xf numFmtId="0" fontId="155" fillId="0" borderId="0" xfId="1026" applyFont="1"/>
    <xf numFmtId="164" fontId="157" fillId="96" borderId="0" xfId="1026" applyNumberFormat="1" applyFont="1" applyFill="1" applyAlignment="1">
      <alignment horizontal="right"/>
    </xf>
    <xf numFmtId="0" fontId="166" fillId="0" borderId="55" xfId="1026" applyFont="1" applyBorder="1"/>
    <xf numFmtId="0" fontId="166" fillId="0" borderId="0" xfId="1026" applyFont="1"/>
    <xf numFmtId="204" fontId="169" fillId="54" borderId="52" xfId="1103" applyNumberFormat="1" applyFont="1" applyFill="1" applyBorder="1" applyAlignment="1" applyProtection="1">
      <alignment horizontal="right"/>
    </xf>
    <xf numFmtId="0" fontId="169" fillId="54" borderId="64" xfId="1026" applyFont="1" applyFill="1" applyBorder="1" applyAlignment="1">
      <alignment horizontal="right"/>
    </xf>
    <xf numFmtId="204" fontId="166" fillId="0" borderId="0" xfId="1103" applyNumberFormat="1" applyFont="1" applyFill="1" applyBorder="1" applyAlignment="1" applyProtection="1">
      <alignment horizontal="right"/>
    </xf>
    <xf numFmtId="0" fontId="166" fillId="54" borderId="0" xfId="1026" applyFont="1" applyFill="1" applyAlignment="1">
      <alignment horizontal="right"/>
    </xf>
    <xf numFmtId="247" fontId="166" fillId="54" borderId="55" xfId="805" applyNumberFormat="1" applyFont="1" applyFill="1" applyBorder="1" applyProtection="1"/>
    <xf numFmtId="204" fontId="169" fillId="54" borderId="0" xfId="1103" applyNumberFormat="1" applyFont="1" applyFill="1" applyBorder="1" applyAlignment="1" applyProtection="1">
      <alignment horizontal="right"/>
    </xf>
    <xf numFmtId="164" fontId="157" fillId="96" borderId="0" xfId="724" applyNumberFormat="1" applyFont="1" applyFill="1" applyBorder="1" applyProtection="1"/>
    <xf numFmtId="0" fontId="166" fillId="54" borderId="55" xfId="1026" applyFont="1" applyFill="1" applyBorder="1" applyAlignment="1">
      <alignment vertical="top"/>
    </xf>
    <xf numFmtId="247" fontId="166" fillId="54" borderId="0" xfId="805" applyNumberFormat="1" applyFont="1" applyFill="1" applyBorder="1" applyAlignment="1" applyProtection="1">
      <alignment horizontal="right" vertical="top"/>
    </xf>
    <xf numFmtId="0" fontId="155" fillId="94" borderId="52" xfId="1026" applyFont="1" applyFill="1" applyBorder="1"/>
    <xf numFmtId="0" fontId="155" fillId="94" borderId="64" xfId="1026" applyFont="1" applyFill="1" applyBorder="1"/>
    <xf numFmtId="0" fontId="157" fillId="98" borderId="0" xfId="1026" applyFont="1" applyFill="1"/>
    <xf numFmtId="0" fontId="157" fillId="94" borderId="55" xfId="1026" applyFont="1" applyFill="1" applyBorder="1"/>
    <xf numFmtId="41" fontId="155" fillId="96" borderId="52" xfId="751" applyNumberFormat="1" applyFont="1" applyFill="1" applyBorder="1" applyProtection="1"/>
    <xf numFmtId="234" fontId="157" fillId="54" borderId="64" xfId="751" applyNumberFormat="1" applyFont="1" applyFill="1" applyBorder="1" applyProtection="1"/>
    <xf numFmtId="164" fontId="157" fillId="96" borderId="0" xfId="751" applyNumberFormat="1" applyFont="1" applyFill="1" applyBorder="1" applyProtection="1"/>
    <xf numFmtId="234" fontId="157" fillId="54" borderId="0" xfId="751" applyNumberFormat="1" applyFont="1" applyFill="1" applyBorder="1" applyProtection="1"/>
    <xf numFmtId="41" fontId="155" fillId="96" borderId="0" xfId="751" applyNumberFormat="1" applyFont="1" applyFill="1" applyBorder="1" applyProtection="1"/>
    <xf numFmtId="0" fontId="155" fillId="54" borderId="64" xfId="1026" applyFont="1" applyFill="1" applyBorder="1" applyAlignment="1">
      <alignment vertical="top"/>
    </xf>
    <xf numFmtId="41" fontId="157" fillId="96" borderId="0" xfId="751" applyNumberFormat="1" applyFont="1" applyFill="1" applyBorder="1" applyProtection="1"/>
    <xf numFmtId="0" fontId="157" fillId="54" borderId="55" xfId="1026" applyFont="1" applyFill="1" applyBorder="1" applyAlignment="1">
      <alignment vertical="top"/>
    </xf>
    <xf numFmtId="0" fontId="157" fillId="54" borderId="0" xfId="1026" applyFont="1" applyFill="1" applyAlignment="1">
      <alignment vertical="top"/>
    </xf>
    <xf numFmtId="0" fontId="155" fillId="0" borderId="64" xfId="1026" applyFont="1" applyBorder="1" applyAlignment="1">
      <alignment vertical="top"/>
    </xf>
    <xf numFmtId="41" fontId="157" fillId="0" borderId="0" xfId="751" applyNumberFormat="1" applyFont="1" applyFill="1" applyBorder="1" applyProtection="1"/>
    <xf numFmtId="0" fontId="155" fillId="0" borderId="0" xfId="1026" applyFont="1" applyAlignment="1">
      <alignment vertical="top"/>
    </xf>
    <xf numFmtId="203" fontId="157" fillId="0" borderId="0" xfId="751" applyNumberFormat="1" applyFont="1" applyFill="1" applyBorder="1" applyProtection="1"/>
    <xf numFmtId="203" fontId="157" fillId="0" borderId="55" xfId="751" applyNumberFormat="1" applyFont="1" applyFill="1" applyBorder="1" applyProtection="1"/>
    <xf numFmtId="0" fontId="155" fillId="54" borderId="0" xfId="1026" applyFont="1" applyFill="1" applyAlignment="1">
      <alignment vertical="top"/>
    </xf>
    <xf numFmtId="164" fontId="155" fillId="96" borderId="52" xfId="751" applyNumberFormat="1" applyFont="1" applyFill="1" applyBorder="1" applyProtection="1"/>
    <xf numFmtId="164" fontId="155" fillId="96" borderId="0" xfId="751" applyNumberFormat="1" applyFont="1" applyFill="1" applyBorder="1" applyProtection="1"/>
    <xf numFmtId="234" fontId="157" fillId="0" borderId="64" xfId="751" applyNumberFormat="1" applyFont="1" applyFill="1" applyBorder="1" applyProtection="1"/>
    <xf numFmtId="164" fontId="157" fillId="0" borderId="0" xfId="751" applyNumberFormat="1" applyFont="1" applyFill="1" applyBorder="1" applyProtection="1"/>
    <xf numFmtId="234" fontId="157" fillId="0" borderId="0" xfId="751" applyNumberFormat="1" applyFont="1" applyFill="1" applyBorder="1" applyProtection="1"/>
    <xf numFmtId="164" fontId="155" fillId="96" borderId="0" xfId="1026" applyNumberFormat="1" applyFont="1" applyFill="1" applyAlignment="1">
      <alignment horizontal="right"/>
    </xf>
    <xf numFmtId="0" fontId="155" fillId="0" borderId="64" xfId="1026" applyFont="1" applyBorder="1"/>
    <xf numFmtId="0" fontId="155" fillId="54" borderId="64" xfId="1026" applyFont="1" applyFill="1" applyBorder="1"/>
    <xf numFmtId="0" fontId="155" fillId="97" borderId="55" xfId="1026" applyFont="1" applyFill="1" applyBorder="1"/>
    <xf numFmtId="0" fontId="155" fillId="97" borderId="0" xfId="1026" applyFont="1" applyFill="1"/>
    <xf numFmtId="0" fontId="155" fillId="97" borderId="52" xfId="1026" applyFont="1" applyFill="1" applyBorder="1"/>
    <xf numFmtId="0" fontId="157" fillId="54" borderId="0" xfId="1026" applyFont="1" applyFill="1" applyAlignment="1">
      <alignment horizontal="left" indent="1"/>
    </xf>
    <xf numFmtId="164" fontId="155" fillId="0" borderId="0" xfId="724" applyNumberFormat="1" applyFont="1" applyFill="1" applyBorder="1" applyProtection="1"/>
    <xf numFmtId="164" fontId="157" fillId="0" borderId="0" xfId="724" applyNumberFormat="1" applyFont="1" applyFill="1" applyBorder="1" applyProtection="1"/>
    <xf numFmtId="0" fontId="186" fillId="54" borderId="0" xfId="1026" applyFont="1" applyFill="1"/>
    <xf numFmtId="0" fontId="156" fillId="54" borderId="0" xfId="1026" applyFont="1" applyFill="1"/>
    <xf numFmtId="0" fontId="186" fillId="0" borderId="0" xfId="1026" applyFont="1"/>
    <xf numFmtId="37" fontId="156" fillId="54" borderId="0" xfId="1026" applyNumberFormat="1" applyFont="1" applyFill="1" applyAlignment="1">
      <alignment horizontal="left"/>
    </xf>
    <xf numFmtId="37" fontId="186" fillId="54" borderId="0" xfId="1026" applyNumberFormat="1" applyFont="1" applyFill="1" applyAlignment="1">
      <alignment horizontal="left"/>
    </xf>
    <xf numFmtId="37" fontId="187" fillId="54" borderId="0" xfId="1026" applyNumberFormat="1" applyFont="1" applyFill="1" applyAlignment="1">
      <alignment horizontal="left"/>
    </xf>
    <xf numFmtId="37" fontId="159" fillId="54" borderId="0" xfId="1026" applyNumberFormat="1" applyFont="1" applyFill="1" applyAlignment="1">
      <alignment horizontal="left"/>
    </xf>
    <xf numFmtId="0" fontId="70" fillId="54" borderId="7" xfId="1026" applyFont="1" applyFill="1" applyBorder="1" applyAlignment="1">
      <alignment horizontal="right" wrapText="1"/>
    </xf>
    <xf numFmtId="0" fontId="152" fillId="54" borderId="0" xfId="1026" applyFont="1" applyFill="1" applyAlignment="1">
      <alignment horizontal="right" wrapText="1"/>
    </xf>
    <xf numFmtId="0" fontId="152" fillId="54" borderId="7" xfId="1026" applyFont="1" applyFill="1" applyBorder="1" applyAlignment="1">
      <alignment horizontal="right" wrapText="1"/>
    </xf>
    <xf numFmtId="0" fontId="152" fillId="54" borderId="7" xfId="1026" applyFont="1" applyFill="1" applyBorder="1" applyAlignment="1">
      <alignment horizontal="right"/>
    </xf>
    <xf numFmtId="37" fontId="188" fillId="54" borderId="0" xfId="1026" applyNumberFormat="1" applyFont="1" applyFill="1" applyAlignment="1">
      <alignment wrapText="1"/>
    </xf>
    <xf numFmtId="0" fontId="186" fillId="94" borderId="0" xfId="1026" applyFont="1" applyFill="1"/>
    <xf numFmtId="41" fontId="186" fillId="0" borderId="0" xfId="1026" applyNumberFormat="1" applyFont="1"/>
    <xf numFmtId="0" fontId="190" fillId="54" borderId="0" xfId="1026" applyFont="1" applyFill="1"/>
    <xf numFmtId="203" fontId="191" fillId="54" borderId="0" xfId="1103" applyNumberFormat="1" applyFont="1" applyFill="1" applyBorder="1" applyAlignment="1" applyProtection="1">
      <alignment horizontal="right"/>
    </xf>
    <xf numFmtId="204" fontId="178" fillId="54" borderId="0" xfId="1098" applyNumberFormat="1" applyFont="1" applyFill="1"/>
    <xf numFmtId="204" fontId="186" fillId="54" borderId="0" xfId="1098" applyNumberFormat="1" applyFont="1" applyFill="1"/>
    <xf numFmtId="0" fontId="186" fillId="54" borderId="0" xfId="1026" applyFont="1" applyFill="1" applyAlignment="1">
      <alignment vertical="top"/>
    </xf>
    <xf numFmtId="204" fontId="191" fillId="54" borderId="0" xfId="1103" applyNumberFormat="1" applyFont="1" applyFill="1" applyBorder="1" applyAlignment="1" applyProtection="1">
      <alignment horizontal="right" vertical="top"/>
    </xf>
    <xf numFmtId="0" fontId="186" fillId="95" borderId="0" xfId="1026" applyFont="1" applyFill="1"/>
    <xf numFmtId="0" fontId="186" fillId="97" borderId="0" xfId="1026" applyFont="1" applyFill="1"/>
    <xf numFmtId="0" fontId="189" fillId="96" borderId="0" xfId="1026" applyFont="1" applyFill="1" applyAlignment="1">
      <alignment horizontal="left"/>
    </xf>
    <xf numFmtId="0" fontId="165" fillId="96" borderId="0" xfId="1026" applyFont="1" applyFill="1" applyAlignment="1">
      <alignment horizontal="left" vertical="top"/>
    </xf>
    <xf numFmtId="0" fontId="142" fillId="96" borderId="0" xfId="1026" applyFont="1" applyFill="1" applyAlignment="1">
      <alignment horizontal="left" vertical="top"/>
    </xf>
    <xf numFmtId="0" fontId="157" fillId="54" borderId="0" xfId="1026" applyFont="1" applyFill="1" applyAlignment="1">
      <alignment horizontal="left"/>
    </xf>
    <xf numFmtId="0" fontId="70" fillId="54" borderId="0" xfId="1026" applyFont="1" applyFill="1" applyAlignment="1">
      <alignment horizontal="right"/>
    </xf>
    <xf numFmtId="37" fontId="70" fillId="54" borderId="0" xfId="1026" applyNumberFormat="1" applyFont="1" applyFill="1" applyAlignment="1">
      <alignment horizontal="right" vertical="top"/>
    </xf>
    <xf numFmtId="164" fontId="158" fillId="96" borderId="0" xfId="1026" applyNumberFormat="1" applyFont="1" applyFill="1"/>
    <xf numFmtId="203" fontId="157" fillId="0" borderId="0" xfId="751" applyNumberFormat="1" applyFont="1" applyFill="1" applyBorder="1" applyAlignment="1" applyProtection="1">
      <alignment horizontal="right"/>
    </xf>
    <xf numFmtId="203" fontId="157" fillId="96" borderId="0" xfId="751" applyNumberFormat="1" applyFont="1" applyFill="1" applyBorder="1" applyAlignment="1" applyProtection="1">
      <alignment horizontal="right"/>
    </xf>
    <xf numFmtId="0" fontId="156" fillId="0" borderId="0" xfId="1026" applyFont="1"/>
    <xf numFmtId="0" fontId="157" fillId="0" borderId="0" xfId="1026" applyFont="1" applyAlignment="1">
      <alignment horizontal="left" indent="1"/>
    </xf>
    <xf numFmtId="164" fontId="155" fillId="0" borderId="52" xfId="724" applyNumberFormat="1" applyFont="1" applyFill="1" applyBorder="1" applyProtection="1"/>
    <xf numFmtId="41" fontId="155" fillId="0" borderId="63" xfId="751" applyNumberFormat="1" applyFont="1" applyFill="1" applyBorder="1" applyProtection="1"/>
    <xf numFmtId="37" fontId="158" fillId="54" borderId="0" xfId="1026" applyNumberFormat="1" applyFont="1" applyFill="1"/>
    <xf numFmtId="0" fontId="187" fillId="96" borderId="0" xfId="1026" applyFont="1" applyFill="1"/>
    <xf numFmtId="0" fontId="193" fillId="96" borderId="0" xfId="1026" applyFont="1" applyFill="1"/>
    <xf numFmtId="0" fontId="187" fillId="0" borderId="0" xfId="1026" applyFont="1"/>
    <xf numFmtId="203" fontId="157" fillId="54" borderId="0" xfId="805" applyNumberFormat="1" applyFont="1" applyFill="1" applyBorder="1" applyAlignment="1" applyProtection="1">
      <alignment horizontal="right"/>
    </xf>
    <xf numFmtId="203" fontId="157" fillId="54" borderId="20" xfId="805" applyNumberFormat="1" applyFont="1" applyFill="1" applyBorder="1" applyAlignment="1" applyProtection="1">
      <alignment horizontal="right"/>
    </xf>
    <xf numFmtId="203" fontId="157" fillId="54" borderId="0" xfId="751" applyNumberFormat="1" applyFont="1" applyFill="1" applyBorder="1" applyAlignment="1" applyProtection="1">
      <alignment horizontal="right"/>
    </xf>
    <xf numFmtId="203" fontId="157" fillId="96" borderId="33" xfId="751" applyNumberFormat="1" applyFont="1" applyFill="1" applyBorder="1" applyAlignment="1" applyProtection="1">
      <alignment horizontal="right"/>
    </xf>
    <xf numFmtId="203" fontId="157" fillId="94" borderId="20" xfId="751" applyNumberFormat="1" applyFont="1" applyFill="1" applyBorder="1" applyAlignment="1" applyProtection="1">
      <alignment horizontal="right"/>
    </xf>
    <xf numFmtId="203" fontId="157" fillId="94" borderId="0" xfId="751" applyNumberFormat="1" applyFont="1" applyFill="1" applyBorder="1" applyAlignment="1" applyProtection="1">
      <alignment horizontal="right"/>
    </xf>
    <xf numFmtId="247" fontId="166" fillId="54" borderId="0" xfId="805" applyNumberFormat="1" applyFont="1" applyFill="1" applyBorder="1" applyAlignment="1" applyProtection="1">
      <alignment horizontal="right"/>
    </xf>
    <xf numFmtId="37" fontId="157" fillId="94" borderId="0" xfId="1026" applyNumberFormat="1" applyFont="1" applyFill="1" applyAlignment="1">
      <alignment horizontal="right"/>
    </xf>
    <xf numFmtId="203" fontId="157" fillId="54" borderId="0" xfId="805" applyNumberFormat="1" applyFont="1" applyFill="1" applyBorder="1" applyAlignment="1" applyProtection="1">
      <alignment horizontal="right" vertical="top"/>
    </xf>
    <xf numFmtId="234" fontId="157" fillId="94" borderId="0" xfId="724" applyNumberFormat="1" applyFont="1" applyFill="1" applyBorder="1" applyAlignment="1" applyProtection="1">
      <alignment horizontal="right"/>
    </xf>
    <xf numFmtId="0" fontId="157" fillId="54" borderId="0" xfId="1026" applyFont="1" applyFill="1" applyAlignment="1">
      <alignment horizontal="center"/>
    </xf>
    <xf numFmtId="164" fontId="158" fillId="0" borderId="0" xfId="0" applyNumberFormat="1" applyFont="1"/>
    <xf numFmtId="0" fontId="158" fillId="96" borderId="0" xfId="1026" applyFont="1" applyFill="1" applyAlignment="1">
      <alignment horizontal="left"/>
    </xf>
    <xf numFmtId="0" fontId="70" fillId="54" borderId="0" xfId="1026" applyFont="1" applyFill="1"/>
    <xf numFmtId="0" fontId="152" fillId="54" borderId="0" xfId="1026" applyFont="1" applyFill="1"/>
    <xf numFmtId="0" fontId="158" fillId="54" borderId="0" xfId="1026" applyFont="1" applyFill="1" applyAlignment="1">
      <alignment horizontal="left" indent="1"/>
    </xf>
    <xf numFmtId="0" fontId="188" fillId="96" borderId="0" xfId="1026" applyFont="1" applyFill="1"/>
    <xf numFmtId="0" fontId="188" fillId="0" borderId="0" xfId="1026" applyFont="1"/>
    <xf numFmtId="0" fontId="152" fillId="0" borderId="0" xfId="1026" applyFont="1"/>
    <xf numFmtId="0" fontId="152" fillId="96" borderId="0" xfId="1026" applyFont="1" applyFill="1"/>
    <xf numFmtId="0" fontId="70" fillId="96" borderId="0" xfId="1026" applyFont="1" applyFill="1"/>
    <xf numFmtId="164" fontId="152" fillId="96" borderId="0" xfId="1026" applyNumberFormat="1" applyFont="1" applyFill="1"/>
    <xf numFmtId="203" fontId="152" fillId="96" borderId="0" xfId="751" applyNumberFormat="1" applyFont="1" applyFill="1" applyBorder="1" applyAlignment="1" applyProtection="1">
      <alignment horizontal="right"/>
    </xf>
    <xf numFmtId="164" fontId="152" fillId="0" borderId="0" xfId="1026" applyNumberFormat="1" applyFont="1"/>
    <xf numFmtId="0" fontId="159" fillId="54" borderId="7" xfId="1026" applyFont="1" applyFill="1" applyBorder="1" applyAlignment="1">
      <alignment horizontal="right"/>
    </xf>
    <xf numFmtId="0" fontId="158" fillId="54" borderId="7" xfId="1026" applyFont="1" applyFill="1" applyBorder="1" applyAlignment="1">
      <alignment horizontal="right"/>
    </xf>
    <xf numFmtId="0" fontId="159" fillId="54" borderId="52" xfId="1026" applyFont="1" applyFill="1" applyBorder="1"/>
    <xf numFmtId="41" fontId="159" fillId="96" borderId="52" xfId="1026" applyNumberFormat="1" applyFont="1" applyFill="1" applyBorder="1"/>
    <xf numFmtId="41" fontId="159" fillId="96" borderId="64" xfId="1026" applyNumberFormat="1" applyFont="1" applyFill="1" applyBorder="1"/>
    <xf numFmtId="164" fontId="158" fillId="96" borderId="0" xfId="0" applyNumberFormat="1" applyFont="1" applyFill="1"/>
    <xf numFmtId="41" fontId="158" fillId="54" borderId="0" xfId="1026" applyNumberFormat="1" applyFont="1" applyFill="1"/>
    <xf numFmtId="49" fontId="158" fillId="54" borderId="0" xfId="1026" applyNumberFormat="1" applyFont="1" applyFill="1" applyAlignment="1">
      <alignment horizontal="left" wrapText="1" indent="1"/>
    </xf>
    <xf numFmtId="41" fontId="159" fillId="54" borderId="0" xfId="1026" applyNumberFormat="1" applyFont="1" applyFill="1"/>
    <xf numFmtId="164" fontId="159" fillId="96" borderId="52" xfId="0" applyNumberFormat="1" applyFont="1" applyFill="1" applyBorder="1"/>
    <xf numFmtId="0" fontId="158" fillId="96" borderId="0" xfId="1026" applyFont="1" applyFill="1" applyAlignment="1">
      <alignment horizontal="left" indent="2"/>
    </xf>
    <xf numFmtId="164" fontId="159" fillId="96" borderId="72" xfId="0" applyNumberFormat="1" applyFont="1" applyFill="1" applyBorder="1"/>
    <xf numFmtId="41" fontId="159" fillId="96" borderId="74" xfId="1026" applyNumberFormat="1" applyFont="1" applyFill="1" applyBorder="1"/>
    <xf numFmtId="164" fontId="158" fillId="96" borderId="35" xfId="0" applyNumberFormat="1" applyFont="1" applyFill="1" applyBorder="1"/>
    <xf numFmtId="41" fontId="158" fillId="96" borderId="35" xfId="1026" applyNumberFormat="1" applyFont="1" applyFill="1" applyBorder="1"/>
    <xf numFmtId="41" fontId="159" fillId="96" borderId="35" xfId="1026" applyNumberFormat="1" applyFont="1" applyFill="1" applyBorder="1"/>
    <xf numFmtId="164" fontId="159" fillId="96" borderId="0" xfId="0" applyNumberFormat="1" applyFont="1" applyFill="1"/>
    <xf numFmtId="188" fontId="159" fillId="54" borderId="0" xfId="1026" applyNumberFormat="1" applyFont="1" applyFill="1"/>
    <xf numFmtId="41" fontId="159" fillId="54" borderId="59" xfId="1026" applyNumberFormat="1" applyFont="1" applyFill="1" applyBorder="1"/>
    <xf numFmtId="188" fontId="158" fillId="54" borderId="57" xfId="1026" applyNumberFormat="1" applyFont="1" applyFill="1" applyBorder="1"/>
    <xf numFmtId="164" fontId="158" fillId="96" borderId="57" xfId="0" applyNumberFormat="1" applyFont="1" applyFill="1" applyBorder="1"/>
    <xf numFmtId="37" fontId="70" fillId="54" borderId="0" xfId="1026" applyNumberFormat="1" applyFont="1" applyFill="1" applyAlignment="1">
      <alignment horizontal="right"/>
    </xf>
    <xf numFmtId="0" fontId="161" fillId="54" borderId="7" xfId="1026" applyFont="1" applyFill="1" applyBorder="1" applyAlignment="1">
      <alignment wrapText="1"/>
    </xf>
    <xf numFmtId="0" fontId="159" fillId="54" borderId="7" xfId="1026" applyFont="1" applyFill="1" applyBorder="1" applyAlignment="1">
      <alignment horizontal="right" wrapText="1"/>
    </xf>
    <xf numFmtId="0" fontId="161" fillId="54" borderId="0" xfId="1026" applyFont="1" applyFill="1" applyAlignment="1">
      <alignment wrapText="1"/>
    </xf>
    <xf numFmtId="0" fontId="158" fillId="54" borderId="7" xfId="1026" applyFont="1" applyFill="1" applyBorder="1" applyAlignment="1">
      <alignment horizontal="right" wrapText="1"/>
    </xf>
    <xf numFmtId="0" fontId="161" fillId="96" borderId="0" xfId="1026" applyFont="1" applyFill="1" applyAlignment="1">
      <alignment wrapText="1"/>
    </xf>
    <xf numFmtId="0" fontId="159" fillId="96" borderId="0" xfId="1026" applyFont="1" applyFill="1" applyAlignment="1">
      <alignment horizontal="left"/>
    </xf>
    <xf numFmtId="0" fontId="158" fillId="96" borderId="0" xfId="1026" applyFont="1" applyFill="1" applyAlignment="1">
      <alignment horizontal="left" wrapText="1" indent="2"/>
    </xf>
    <xf numFmtId="192" fontId="158" fillId="0" borderId="0" xfId="724" applyNumberFormat="1" applyFont="1" applyFill="1" applyBorder="1" applyAlignment="1" applyProtection="1">
      <alignment horizontal="right"/>
    </xf>
    <xf numFmtId="164" fontId="157" fillId="54" borderId="0" xfId="1026" applyNumberFormat="1" applyFont="1" applyFill="1"/>
    <xf numFmtId="0" fontId="142" fillId="54" borderId="0" xfId="1026" applyFont="1" applyFill="1" applyAlignment="1">
      <alignment horizontal="right"/>
    </xf>
    <xf numFmtId="41" fontId="157" fillId="97" borderId="20" xfId="1026" applyNumberFormat="1" applyFont="1" applyFill="1" applyBorder="1" applyAlignment="1">
      <alignment horizontal="right"/>
    </xf>
    <xf numFmtId="41" fontId="155" fillId="97" borderId="70" xfId="1026" applyNumberFormat="1" applyFont="1" applyFill="1" applyBorder="1" applyAlignment="1">
      <alignment horizontal="right"/>
    </xf>
    <xf numFmtId="203" fontId="157" fillId="54" borderId="33" xfId="751" applyNumberFormat="1" applyFont="1" applyFill="1" applyBorder="1" applyAlignment="1" applyProtection="1">
      <alignment horizontal="right"/>
    </xf>
    <xf numFmtId="164" fontId="159" fillId="96" borderId="73" xfId="0" applyNumberFormat="1" applyFont="1" applyFill="1" applyBorder="1"/>
    <xf numFmtId="41" fontId="159" fillId="96" borderId="59" xfId="1026" applyNumberFormat="1" applyFont="1" applyFill="1" applyBorder="1"/>
    <xf numFmtId="43" fontId="157" fillId="54" borderId="0" xfId="1026" applyNumberFormat="1" applyFont="1" applyFill="1"/>
    <xf numFmtId="37" fontId="155" fillId="96" borderId="0" xfId="1026" applyNumberFormat="1" applyFont="1" applyFill="1" applyAlignment="1">
      <alignment horizontal="left" indent="1"/>
    </xf>
    <xf numFmtId="234" fontId="155" fillId="96" borderId="52" xfId="724" applyNumberFormat="1" applyFont="1" applyFill="1" applyBorder="1" applyProtection="1"/>
    <xf numFmtId="234" fontId="157" fillId="96" borderId="0" xfId="724" applyNumberFormat="1" applyFont="1" applyFill="1" applyBorder="1" applyProtection="1"/>
    <xf numFmtId="234" fontId="157" fillId="96" borderId="0" xfId="724" applyNumberFormat="1" applyFont="1" applyFill="1" applyBorder="1" applyAlignment="1" applyProtection="1">
      <alignment horizontal="right"/>
    </xf>
    <xf numFmtId="203" fontId="157" fillId="96" borderId="0" xfId="805" applyNumberFormat="1" applyFont="1" applyFill="1" applyBorder="1" applyAlignment="1" applyProtection="1">
      <alignment horizontal="right"/>
    </xf>
    <xf numFmtId="37" fontId="166" fillId="96" borderId="0" xfId="1026" applyNumberFormat="1" applyFont="1" applyFill="1" applyAlignment="1">
      <alignment horizontal="left" indent="2"/>
    </xf>
    <xf numFmtId="203" fontId="169" fillId="96" borderId="52" xfId="1098" applyNumberFormat="1" applyFont="1" applyFill="1" applyBorder="1" applyAlignment="1" applyProtection="1">
      <alignment horizontal="right"/>
    </xf>
    <xf numFmtId="41" fontId="166" fillId="96" borderId="0" xfId="1026" applyNumberFormat="1" applyFont="1" applyFill="1"/>
    <xf numFmtId="247" fontId="166" fillId="96" borderId="0" xfId="805" applyNumberFormat="1" applyFont="1" applyFill="1" applyBorder="1" applyProtection="1"/>
    <xf numFmtId="247" fontId="166" fillId="96" borderId="0" xfId="805" applyNumberFormat="1" applyFont="1" applyFill="1" applyBorder="1" applyAlignment="1" applyProtection="1">
      <alignment horizontal="right"/>
    </xf>
    <xf numFmtId="234" fontId="155" fillId="96" borderId="60" xfId="724" applyNumberFormat="1" applyFont="1" applyFill="1" applyBorder="1" applyProtection="1"/>
    <xf numFmtId="234" fontId="157" fillId="96" borderId="20" xfId="724" applyNumberFormat="1" applyFont="1" applyFill="1" applyBorder="1" applyProtection="1"/>
    <xf numFmtId="203" fontId="157" fillId="96" borderId="20" xfId="805" applyNumberFormat="1" applyFont="1" applyFill="1" applyBorder="1" applyAlignment="1" applyProtection="1">
      <alignment horizontal="right"/>
    </xf>
    <xf numFmtId="203" fontId="169" fillId="96" borderId="63" xfId="1098" applyNumberFormat="1" applyFont="1" applyFill="1" applyBorder="1" applyProtection="1"/>
    <xf numFmtId="258" fontId="166" fillId="96" borderId="0" xfId="805" applyNumberFormat="1" applyFont="1" applyFill="1" applyBorder="1" applyAlignment="1" applyProtection="1">
      <alignment horizontal="right"/>
    </xf>
    <xf numFmtId="41" fontId="155" fillId="96" borderId="52" xfId="1026" applyNumberFormat="1" applyFont="1" applyFill="1" applyBorder="1" applyAlignment="1">
      <alignment horizontal="right"/>
    </xf>
    <xf numFmtId="0" fontId="155" fillId="96" borderId="64" xfId="1026" applyFont="1" applyFill="1" applyBorder="1" applyAlignment="1">
      <alignment horizontal="right"/>
    </xf>
    <xf numFmtId="41" fontId="155" fillId="96" borderId="0" xfId="1026" applyNumberFormat="1" applyFont="1" applyFill="1" applyAlignment="1">
      <alignment horizontal="right"/>
    </xf>
    <xf numFmtId="0" fontId="157" fillId="96" borderId="0" xfId="1026" applyFont="1" applyFill="1" applyAlignment="1">
      <alignment horizontal="right"/>
    </xf>
    <xf numFmtId="203" fontId="157" fillId="96" borderId="55" xfId="751" applyNumberFormat="1" applyFont="1" applyFill="1" applyBorder="1" applyProtection="1"/>
    <xf numFmtId="164" fontId="155" fillId="96" borderId="52" xfId="724" applyNumberFormat="1" applyFont="1" applyFill="1" applyBorder="1" applyProtection="1"/>
    <xf numFmtId="203" fontId="157" fillId="96" borderId="0" xfId="751" applyNumberFormat="1" applyFont="1" applyFill="1" applyBorder="1" applyProtection="1"/>
    <xf numFmtId="0" fontId="155" fillId="96" borderId="0" xfId="1026" applyFont="1" applyFill="1" applyAlignment="1">
      <alignment horizontal="right"/>
    </xf>
    <xf numFmtId="203" fontId="155" fillId="96" borderId="52" xfId="751" applyNumberFormat="1" applyFont="1" applyFill="1" applyBorder="1" applyAlignment="1" applyProtection="1">
      <alignment horizontal="right"/>
    </xf>
    <xf numFmtId="204" fontId="155" fillId="96" borderId="64" xfId="1103" applyNumberFormat="1" applyFont="1" applyFill="1" applyBorder="1" applyAlignment="1" applyProtection="1">
      <alignment horizontal="right" vertical="top"/>
    </xf>
    <xf numFmtId="0" fontId="157" fillId="96" borderId="0" xfId="1026" applyFont="1" applyFill="1" applyAlignment="1">
      <alignment horizontal="right" vertical="top"/>
    </xf>
    <xf numFmtId="247" fontId="166" fillId="96" borderId="0" xfId="805" applyNumberFormat="1" applyFont="1" applyFill="1" applyBorder="1" applyAlignment="1" applyProtection="1">
      <alignment horizontal="right" vertical="top"/>
    </xf>
    <xf numFmtId="247" fontId="166" fillId="96" borderId="55" xfId="805" applyNumberFormat="1" applyFont="1" applyFill="1" applyBorder="1" applyAlignment="1" applyProtection="1">
      <alignment vertical="top"/>
    </xf>
    <xf numFmtId="204" fontId="169" fillId="96" borderId="52" xfId="1103" applyNumberFormat="1" applyFont="1" applyFill="1" applyBorder="1" applyAlignment="1" applyProtection="1">
      <alignment horizontal="right" vertical="top"/>
    </xf>
    <xf numFmtId="203" fontId="70" fillId="96" borderId="0" xfId="751" applyNumberFormat="1" applyFont="1" applyFill="1" applyBorder="1" applyAlignment="1" applyProtection="1">
      <alignment horizontal="right"/>
    </xf>
    <xf numFmtId="164" fontId="159" fillId="96" borderId="0" xfId="1026" applyNumberFormat="1" applyFont="1" applyFill="1"/>
    <xf numFmtId="37" fontId="91" fillId="96" borderId="0" xfId="1026" applyNumberFormat="1" applyFont="1" applyFill="1"/>
    <xf numFmtId="37" fontId="166" fillId="0" borderId="0" xfId="1026" applyNumberFormat="1" applyFont="1" applyAlignment="1">
      <alignment horizontal="left" indent="2"/>
    </xf>
    <xf numFmtId="0" fontId="175" fillId="96" borderId="0" xfId="0" applyFont="1" applyFill="1" applyAlignment="1">
      <alignment horizontal="left" vertical="top" wrapText="1"/>
    </xf>
    <xf numFmtId="0" fontId="175" fillId="0" borderId="0" xfId="0" applyFont="1"/>
    <xf numFmtId="0" fontId="142" fillId="0" borderId="0" xfId="0" applyFont="1"/>
    <xf numFmtId="0" fontId="142" fillId="0" borderId="0" xfId="0" applyFont="1" applyAlignment="1">
      <alignment horizontal="left" indent="3"/>
    </xf>
    <xf numFmtId="0" fontId="142" fillId="0" borderId="0" xfId="0" applyFont="1" applyAlignment="1">
      <alignment horizontal="left" vertical="center" indent="3"/>
    </xf>
    <xf numFmtId="0" fontId="91" fillId="0" borderId="0" xfId="0" applyFont="1" applyAlignment="1">
      <alignment vertical="center" wrapText="1"/>
    </xf>
    <xf numFmtId="0" fontId="157" fillId="0" borderId="0" xfId="0" applyFont="1"/>
    <xf numFmtId="0" fontId="157" fillId="94" borderId="0" xfId="0" applyFont="1" applyFill="1"/>
    <xf numFmtId="0" fontId="157" fillId="54" borderId="0" xfId="0" applyFont="1" applyFill="1"/>
    <xf numFmtId="0" fontId="6" fillId="54" borderId="0" xfId="0" applyFont="1" applyFill="1"/>
    <xf numFmtId="0" fontId="186" fillId="0" borderId="0" xfId="0" applyFont="1" applyAlignment="1">
      <alignment horizontal="left" indent="3"/>
    </xf>
    <xf numFmtId="37" fontId="6" fillId="96" borderId="0" xfId="1026" applyNumberFormat="1" applyFill="1"/>
    <xf numFmtId="192" fontId="158" fillId="54" borderId="0" xfId="724" applyNumberFormat="1" applyFont="1" applyFill="1" applyBorder="1" applyAlignment="1" applyProtection="1">
      <alignment horizontal="right"/>
    </xf>
    <xf numFmtId="0" fontId="161" fillId="54" borderId="33" xfId="1026" applyFont="1" applyFill="1" applyBorder="1"/>
    <xf numFmtId="37" fontId="166" fillId="54" borderId="33" xfId="1026" applyNumberFormat="1" applyFont="1" applyFill="1" applyBorder="1" applyAlignment="1">
      <alignment wrapText="1"/>
    </xf>
    <xf numFmtId="37" fontId="155" fillId="54" borderId="75" xfId="1026" applyNumberFormat="1" applyFont="1" applyFill="1" applyBorder="1" applyAlignment="1">
      <alignment horizontal="right" wrapText="1"/>
    </xf>
    <xf numFmtId="37" fontId="157" fillId="54" borderId="67" xfId="1026" applyNumberFormat="1" applyFont="1" applyFill="1" applyBorder="1" applyAlignment="1">
      <alignment horizontal="right" wrapText="1"/>
    </xf>
    <xf numFmtId="37" fontId="157" fillId="54" borderId="33" xfId="1026" applyNumberFormat="1" applyFont="1" applyFill="1" applyBorder="1" applyAlignment="1">
      <alignment horizontal="right"/>
    </xf>
    <xf numFmtId="37" fontId="152" fillId="54" borderId="0" xfId="1026" applyNumberFormat="1" applyFont="1" applyFill="1"/>
    <xf numFmtId="37" fontId="70" fillId="54" borderId="0" xfId="1026" applyNumberFormat="1" applyFont="1" applyFill="1"/>
    <xf numFmtId="0" fontId="152" fillId="54" borderId="0" xfId="1026" applyFont="1" applyFill="1" applyAlignment="1">
      <alignment horizontal="left"/>
    </xf>
    <xf numFmtId="0" fontId="152" fillId="94" borderId="0" xfId="1026" applyFont="1" applyFill="1"/>
    <xf numFmtId="0" fontId="152" fillId="54" borderId="0" xfId="1026" applyFont="1" applyFill="1" applyAlignment="1">
      <alignment horizontal="right"/>
    </xf>
    <xf numFmtId="0" fontId="11" fillId="0" borderId="0" xfId="1026" applyFont="1" applyAlignment="1">
      <alignment vertical="top" wrapText="1"/>
    </xf>
    <xf numFmtId="0" fontId="158" fillId="0" borderId="0" xfId="0" applyFont="1"/>
    <xf numFmtId="41" fontId="159" fillId="96" borderId="0" xfId="1026" applyNumberFormat="1" applyFont="1" applyFill="1" applyAlignment="1">
      <alignment horizontal="right"/>
    </xf>
    <xf numFmtId="0" fontId="159" fillId="54" borderId="0" xfId="1026" applyFont="1" applyFill="1" applyAlignment="1">
      <alignment horizontal="right" wrapText="1"/>
    </xf>
    <xf numFmtId="0" fontId="159" fillId="94" borderId="0" xfId="1026" applyFont="1" applyFill="1" applyAlignment="1">
      <alignment horizontal="left"/>
    </xf>
    <xf numFmtId="234" fontId="0" fillId="0" borderId="0" xfId="0" applyNumberFormat="1"/>
    <xf numFmtId="164" fontId="155" fillId="54" borderId="0" xfId="1026" applyNumberFormat="1" applyFont="1" applyFill="1"/>
    <xf numFmtId="204" fontId="166" fillId="96" borderId="0" xfId="1098" applyNumberFormat="1" applyFont="1" applyFill="1" applyBorder="1" applyProtection="1"/>
    <xf numFmtId="204" fontId="166" fillId="96" borderId="0" xfId="1098" applyNumberFormat="1" applyFont="1" applyFill="1" applyBorder="1" applyAlignment="1" applyProtection="1">
      <alignment horizontal="right"/>
    </xf>
    <xf numFmtId="204" fontId="166" fillId="96" borderId="0" xfId="1103" applyNumberFormat="1" applyFont="1" applyFill="1" applyBorder="1" applyAlignment="1" applyProtection="1">
      <alignment horizontal="right" vertical="top"/>
    </xf>
    <xf numFmtId="188" fontId="159" fillId="96" borderId="0" xfId="1026" applyNumberFormat="1" applyFont="1" applyFill="1"/>
    <xf numFmtId="188" fontId="158" fillId="96" borderId="57" xfId="1026" applyNumberFormat="1" applyFont="1" applyFill="1" applyBorder="1"/>
    <xf numFmtId="0" fontId="156" fillId="96" borderId="0" xfId="1026" applyFont="1" applyFill="1" applyAlignment="1">
      <alignment horizontal="right"/>
    </xf>
    <xf numFmtId="0" fontId="91" fillId="96" borderId="0" xfId="1026" applyFont="1" applyFill="1" applyAlignment="1">
      <alignment horizontal="right"/>
    </xf>
    <xf numFmtId="0" fontId="91" fillId="54" borderId="0" xfId="1026" applyFont="1" applyFill="1"/>
    <xf numFmtId="0" fontId="153" fillId="95" borderId="0" xfId="1026" applyFont="1" applyFill="1" applyAlignment="1">
      <alignment horizontal="left" vertical="top"/>
    </xf>
    <xf numFmtId="164" fontId="159" fillId="0" borderId="0" xfId="1026" applyNumberFormat="1" applyFont="1"/>
    <xf numFmtId="41" fontId="157" fillId="54" borderId="0" xfId="0" applyNumberFormat="1" applyFont="1" applyFill="1"/>
    <xf numFmtId="10" fontId="157" fillId="54" borderId="0" xfId="0" applyNumberFormat="1" applyFont="1" applyFill="1"/>
    <xf numFmtId="203" fontId="157" fillId="54" borderId="5" xfId="751" applyNumberFormat="1" applyFont="1" applyFill="1" applyBorder="1" applyAlignment="1" applyProtection="1">
      <alignment horizontal="right"/>
    </xf>
    <xf numFmtId="0" fontId="186" fillId="54" borderId="5" xfId="1026" applyFont="1" applyFill="1" applyBorder="1"/>
    <xf numFmtId="0" fontId="160" fillId="0" borderId="5" xfId="0" applyFont="1" applyBorder="1" applyAlignment="1">
      <alignment horizontal="left" vertical="center"/>
    </xf>
    <xf numFmtId="0" fontId="158" fillId="0" borderId="0" xfId="1026" applyFont="1" applyAlignment="1">
      <alignment horizontal="left" indent="2"/>
    </xf>
    <xf numFmtId="0" fontId="158" fillId="0" borderId="0" xfId="1026" applyFont="1" applyAlignment="1">
      <alignment horizontal="left" wrapText="1" indent="2"/>
    </xf>
    <xf numFmtId="0" fontId="152" fillId="0" borderId="0" xfId="1026" applyFont="1" applyAlignment="1">
      <alignment horizontal="left"/>
    </xf>
    <xf numFmtId="0" fontId="91" fillId="0" borderId="0" xfId="1026" applyFont="1"/>
    <xf numFmtId="37" fontId="157" fillId="0" borderId="0" xfId="1026" applyNumberFormat="1" applyFont="1"/>
    <xf numFmtId="0" fontId="158" fillId="0" borderId="0" xfId="1026" applyFont="1" applyAlignment="1">
      <alignment horizontal="left" vertical="top"/>
    </xf>
    <xf numFmtId="0" fontId="209" fillId="96" borderId="0" xfId="1026" applyFont="1" applyFill="1" applyAlignment="1">
      <alignment horizontal="left" vertical="top"/>
    </xf>
    <xf numFmtId="0" fontId="211" fillId="96" borderId="0" xfId="0" applyFont="1" applyFill="1"/>
    <xf numFmtId="0" fontId="157" fillId="96" borderId="0" xfId="0" applyFont="1" applyFill="1"/>
    <xf numFmtId="41" fontId="175" fillId="0" borderId="0" xfId="0" applyNumberFormat="1" applyFont="1"/>
    <xf numFmtId="0" fontId="178" fillId="54" borderId="0" xfId="1026" applyFont="1" applyFill="1" applyAlignment="1">
      <alignment vertical="top"/>
    </xf>
    <xf numFmtId="0" fontId="178" fillId="96" borderId="0" xfId="1026" applyFont="1" applyFill="1" applyAlignment="1">
      <alignment vertical="top"/>
    </xf>
    <xf numFmtId="0" fontId="175" fillId="96" borderId="0" xfId="1026" applyFont="1" applyFill="1"/>
    <xf numFmtId="0" fontId="11" fillId="0" borderId="0" xfId="1026" applyFont="1"/>
    <xf numFmtId="0" fontId="11" fillId="0" borderId="0" xfId="1026" applyFont="1" applyAlignment="1">
      <alignment vertical="top"/>
    </xf>
    <xf numFmtId="194" fontId="11" fillId="96" borderId="0" xfId="724" applyNumberFormat="1" applyFont="1" applyFill="1" applyAlignment="1">
      <alignment vertical="center" wrapText="1"/>
    </xf>
    <xf numFmtId="0" fontId="11" fillId="96" borderId="0" xfId="0" applyFont="1" applyFill="1" applyAlignment="1">
      <alignment vertical="center" wrapText="1"/>
    </xf>
    <xf numFmtId="0" fontId="11" fillId="96" borderId="0" xfId="1026" applyFont="1" applyFill="1" applyAlignment="1">
      <alignment horizontal="left" vertical="top" wrapText="1"/>
    </xf>
    <xf numFmtId="0" fontId="11" fillId="96" borderId="0" xfId="1026" applyFont="1" applyFill="1"/>
    <xf numFmtId="0" fontId="11" fillId="96" borderId="0" xfId="1026" applyFont="1" applyFill="1" applyAlignment="1">
      <alignment vertical="top"/>
    </xf>
    <xf numFmtId="0" fontId="153" fillId="96" borderId="0" xfId="1026" quotePrefix="1" applyFont="1" applyFill="1" applyAlignment="1">
      <alignment horizontal="left" vertical="top"/>
    </xf>
    <xf numFmtId="37" fontId="176" fillId="54" borderId="0" xfId="1026" applyNumberFormat="1" applyFont="1" applyFill="1" applyAlignment="1">
      <alignment horizontal="left"/>
    </xf>
    <xf numFmtId="37" fontId="175" fillId="54" borderId="0" xfId="1026" applyNumberFormat="1" applyFont="1" applyFill="1"/>
    <xf numFmtId="37" fontId="175" fillId="54" borderId="0" xfId="1026" applyNumberFormat="1" applyFont="1" applyFill="1" applyAlignment="1">
      <alignment horizontal="left"/>
    </xf>
    <xf numFmtId="0" fontId="175" fillId="54" borderId="0" xfId="1026" applyFont="1" applyFill="1" applyAlignment="1">
      <alignment vertical="center"/>
    </xf>
    <xf numFmtId="0" fontId="176" fillId="54" borderId="50" xfId="1026" applyFont="1" applyFill="1" applyBorder="1" applyAlignment="1">
      <alignment horizontal="right"/>
    </xf>
    <xf numFmtId="0" fontId="176" fillId="54" borderId="64" xfId="1026" applyFont="1" applyFill="1" applyBorder="1" applyAlignment="1">
      <alignment horizontal="right"/>
    </xf>
    <xf numFmtId="0" fontId="175" fillId="54" borderId="0" xfId="1026" applyFont="1" applyFill="1" applyAlignment="1">
      <alignment horizontal="right"/>
    </xf>
    <xf numFmtId="0" fontId="176" fillId="54" borderId="0" xfId="1026" applyFont="1" applyFill="1" applyAlignment="1">
      <alignment horizontal="right"/>
    </xf>
    <xf numFmtId="37" fontId="178" fillId="54" borderId="7" xfId="1026" applyNumberFormat="1" applyFont="1" applyFill="1" applyBorder="1"/>
    <xf numFmtId="0" fontId="176" fillId="54" borderId="51" xfId="1026" applyFont="1" applyFill="1" applyBorder="1" applyAlignment="1">
      <alignment horizontal="right"/>
    </xf>
    <xf numFmtId="0" fontId="176" fillId="54" borderId="62" xfId="1026" applyFont="1" applyFill="1" applyBorder="1" applyAlignment="1">
      <alignment horizontal="right"/>
    </xf>
    <xf numFmtId="0" fontId="175" fillId="54" borderId="7" xfId="1026" applyFont="1" applyFill="1" applyBorder="1" applyAlignment="1">
      <alignment horizontal="right"/>
    </xf>
    <xf numFmtId="0" fontId="176" fillId="94" borderId="5" xfId="1026" applyFont="1" applyFill="1" applyBorder="1"/>
    <xf numFmtId="0" fontId="175" fillId="94" borderId="53" xfId="1026" applyFont="1" applyFill="1" applyBorder="1"/>
    <xf numFmtId="0" fontId="175" fillId="94" borderId="54" xfId="1026" applyFont="1" applyFill="1" applyBorder="1"/>
    <xf numFmtId="41" fontId="175" fillId="94" borderId="5" xfId="1026" applyNumberFormat="1" applyFont="1" applyFill="1" applyBorder="1"/>
    <xf numFmtId="0" fontId="176" fillId="0" borderId="0" xfId="1026" applyFont="1" applyAlignment="1">
      <alignment horizontal="left"/>
    </xf>
    <xf numFmtId="0" fontId="176" fillId="54" borderId="52" xfId="1026" applyFont="1" applyFill="1" applyBorder="1"/>
    <xf numFmtId="0" fontId="176" fillId="54" borderId="64" xfId="1026" applyFont="1" applyFill="1" applyBorder="1"/>
    <xf numFmtId="41" fontId="175" fillId="54" borderId="0" xfId="1026" applyNumberFormat="1" applyFont="1" applyFill="1"/>
    <xf numFmtId="203" fontId="175" fillId="54" borderId="0" xfId="751" applyNumberFormat="1" applyFont="1" applyFill="1" applyBorder="1" applyProtection="1"/>
    <xf numFmtId="0" fontId="175" fillId="0" borderId="0" xfId="1026" applyFont="1" applyAlignment="1">
      <alignment horizontal="left" indent="1"/>
    </xf>
    <xf numFmtId="41" fontId="176" fillId="54" borderId="52" xfId="1026" applyNumberFormat="1" applyFont="1" applyFill="1" applyBorder="1"/>
    <xf numFmtId="203" fontId="175" fillId="54" borderId="0" xfId="751" applyNumberFormat="1" applyFont="1" applyFill="1" applyBorder="1" applyAlignment="1" applyProtection="1">
      <alignment horizontal="right"/>
    </xf>
    <xf numFmtId="41" fontId="176" fillId="54" borderId="0" xfId="1026" applyNumberFormat="1" applyFont="1" applyFill="1"/>
    <xf numFmtId="0" fontId="176" fillId="94" borderId="0" xfId="1026" applyFont="1" applyFill="1" applyAlignment="1">
      <alignment horizontal="left"/>
    </xf>
    <xf numFmtId="41" fontId="176" fillId="94" borderId="60" xfId="1026" applyNumberFormat="1" applyFont="1" applyFill="1" applyBorder="1"/>
    <xf numFmtId="0" fontId="176" fillId="94" borderId="65" xfId="1026" applyFont="1" applyFill="1" applyBorder="1"/>
    <xf numFmtId="41" fontId="175" fillId="94" borderId="20" xfId="1026" applyNumberFormat="1" applyFont="1" applyFill="1" applyBorder="1"/>
    <xf numFmtId="41" fontId="175" fillId="94" borderId="0" xfId="1026" applyNumberFormat="1" applyFont="1" applyFill="1"/>
    <xf numFmtId="203" fontId="175" fillId="94" borderId="20" xfId="751" applyNumberFormat="1" applyFont="1" applyFill="1" applyBorder="1" applyAlignment="1" applyProtection="1">
      <alignment horizontal="right"/>
    </xf>
    <xf numFmtId="41" fontId="176" fillId="94" borderId="0" xfId="1026" applyNumberFormat="1" applyFont="1" applyFill="1"/>
    <xf numFmtId="188" fontId="176" fillId="0" borderId="53" xfId="1026" applyNumberFormat="1" applyFont="1" applyBorder="1" applyAlignment="1">
      <alignment horizontal="right"/>
    </xf>
    <xf numFmtId="188" fontId="175" fillId="0" borderId="0" xfId="1026" applyNumberFormat="1" applyFont="1" applyAlignment="1">
      <alignment horizontal="right"/>
    </xf>
    <xf numFmtId="203" fontId="175" fillId="0" borderId="5" xfId="751" applyNumberFormat="1" applyFont="1" applyFill="1" applyBorder="1" applyAlignment="1" applyProtection="1">
      <alignment horizontal="right"/>
    </xf>
    <xf numFmtId="203" fontId="175" fillId="0" borderId="0" xfId="751" applyNumberFormat="1" applyFont="1" applyFill="1" applyBorder="1" applyProtection="1"/>
    <xf numFmtId="41" fontId="176" fillId="54" borderId="52" xfId="1026" applyNumberFormat="1" applyFont="1" applyFill="1" applyBorder="1" applyAlignment="1">
      <alignment horizontal="right"/>
    </xf>
    <xf numFmtId="164" fontId="175" fillId="0" borderId="0" xfId="1026" applyNumberFormat="1" applyFont="1"/>
    <xf numFmtId="203" fontId="175" fillId="0" borderId="0" xfId="751" applyNumberFormat="1" applyFont="1" applyFill="1" applyBorder="1" applyAlignment="1" applyProtection="1">
      <alignment horizontal="right"/>
    </xf>
    <xf numFmtId="0" fontId="176" fillId="0" borderId="0" xfId="1026" applyFont="1"/>
    <xf numFmtId="0" fontId="176" fillId="94" borderId="0" xfId="1026" applyFont="1" applyFill="1"/>
    <xf numFmtId="41" fontId="176" fillId="94" borderId="52" xfId="1026" applyNumberFormat="1" applyFont="1" applyFill="1" applyBorder="1"/>
    <xf numFmtId="0" fontId="176" fillId="94" borderId="64" xfId="1026" applyFont="1" applyFill="1" applyBorder="1"/>
    <xf numFmtId="203" fontId="175" fillId="94" borderId="0" xfId="751" applyNumberFormat="1" applyFont="1" applyFill="1" applyBorder="1" applyAlignment="1" applyProtection="1">
      <alignment horizontal="right"/>
    </xf>
    <xf numFmtId="188" fontId="176" fillId="0" borderId="66" xfId="1026" applyNumberFormat="1" applyFont="1" applyBorder="1" applyAlignment="1">
      <alignment horizontal="right"/>
    </xf>
    <xf numFmtId="41" fontId="176" fillId="54" borderId="53" xfId="1026" applyNumberFormat="1" applyFont="1" applyFill="1" applyBorder="1"/>
    <xf numFmtId="234" fontId="175" fillId="54" borderId="54" xfId="751" applyNumberFormat="1" applyFont="1" applyFill="1" applyBorder="1" applyProtection="1"/>
    <xf numFmtId="41" fontId="175" fillId="0" borderId="5" xfId="1026" applyNumberFormat="1" applyFont="1" applyBorder="1"/>
    <xf numFmtId="234" fontId="175" fillId="54" borderId="0" xfId="751" applyNumberFormat="1" applyFont="1" applyFill="1" applyBorder="1" applyProtection="1"/>
    <xf numFmtId="203" fontId="175" fillId="54" borderId="5" xfId="751" applyNumberFormat="1" applyFont="1" applyFill="1" applyBorder="1" applyAlignment="1" applyProtection="1">
      <alignment horizontal="right"/>
    </xf>
    <xf numFmtId="0" fontId="178" fillId="0" borderId="0" xfId="1026" applyFont="1"/>
    <xf numFmtId="204" fontId="177" fillId="54" borderId="52" xfId="1103" applyNumberFormat="1" applyFont="1" applyFill="1" applyBorder="1" applyProtection="1"/>
    <xf numFmtId="204" fontId="178" fillId="54" borderId="64" xfId="1103" applyNumberFormat="1" applyFont="1" applyFill="1" applyBorder="1" applyProtection="1"/>
    <xf numFmtId="204" fontId="178" fillId="0" borderId="0" xfId="1103" applyNumberFormat="1" applyFont="1" applyFill="1" applyBorder="1" applyProtection="1"/>
    <xf numFmtId="234" fontId="178" fillId="54" borderId="0" xfId="751" applyNumberFormat="1" applyFont="1" applyFill="1" applyBorder="1" applyProtection="1"/>
    <xf numFmtId="247" fontId="178" fillId="54" borderId="0" xfId="751" applyNumberFormat="1" applyFont="1" applyFill="1" applyBorder="1" applyAlignment="1" applyProtection="1">
      <alignment horizontal="right"/>
    </xf>
    <xf numFmtId="204" fontId="177" fillId="54" borderId="0" xfId="1103" applyNumberFormat="1" applyFont="1" applyFill="1" applyBorder="1" applyProtection="1"/>
    <xf numFmtId="234" fontId="176" fillId="96" borderId="52" xfId="724" applyNumberFormat="1" applyFont="1" applyFill="1" applyBorder="1" applyProtection="1"/>
    <xf numFmtId="234" fontId="175" fillId="96" borderId="64" xfId="751" applyNumberFormat="1" applyFont="1" applyFill="1" applyBorder="1" applyProtection="1"/>
    <xf numFmtId="41" fontId="175" fillId="0" borderId="0" xfId="1026" applyNumberFormat="1" applyFont="1"/>
    <xf numFmtId="234" fontId="175" fillId="96" borderId="0" xfId="751" applyNumberFormat="1" applyFont="1" applyFill="1" applyBorder="1" applyProtection="1"/>
    <xf numFmtId="203" fontId="175" fillId="96" borderId="0" xfId="1098" applyNumberFormat="1" applyFont="1" applyFill="1" applyBorder="1" applyAlignment="1" applyProtection="1">
      <alignment horizontal="right"/>
    </xf>
    <xf numFmtId="41" fontId="176" fillId="96" borderId="0" xfId="1026" applyNumberFormat="1" applyFont="1" applyFill="1"/>
    <xf numFmtId="41" fontId="176" fillId="96" borderId="52" xfId="1026" applyNumberFormat="1" applyFont="1" applyFill="1" applyBorder="1"/>
    <xf numFmtId="0" fontId="178" fillId="0" borderId="0" xfId="1026" applyFont="1" applyAlignment="1">
      <alignment vertical="top"/>
    </xf>
    <xf numFmtId="204" fontId="177" fillId="96" borderId="52" xfId="1103" applyNumberFormat="1" applyFont="1" applyFill="1" applyBorder="1" applyAlignment="1" applyProtection="1">
      <alignment vertical="top"/>
    </xf>
    <xf numFmtId="204" fontId="178" fillId="96" borderId="64" xfId="1103" applyNumberFormat="1" applyFont="1" applyFill="1" applyBorder="1" applyAlignment="1" applyProtection="1">
      <alignment vertical="top"/>
    </xf>
    <xf numFmtId="204" fontId="178" fillId="0" borderId="0" xfId="1103" applyNumberFormat="1" applyFont="1" applyFill="1" applyBorder="1" applyAlignment="1" applyProtection="1">
      <alignment vertical="top"/>
    </xf>
    <xf numFmtId="234" fontId="178" fillId="96" borderId="0" xfId="751" applyNumberFormat="1" applyFont="1" applyFill="1" applyBorder="1" applyAlignment="1" applyProtection="1">
      <alignment vertical="top"/>
    </xf>
    <xf numFmtId="247" fontId="178" fillId="96" borderId="0" xfId="751" applyNumberFormat="1" applyFont="1" applyFill="1" applyBorder="1" applyAlignment="1" applyProtection="1">
      <alignment horizontal="right"/>
    </xf>
    <xf numFmtId="204" fontId="177" fillId="96" borderId="0" xfId="1103" applyNumberFormat="1" applyFont="1" applyFill="1" applyBorder="1" applyAlignment="1" applyProtection="1">
      <alignment vertical="top"/>
    </xf>
    <xf numFmtId="0" fontId="178" fillId="0" borderId="55" xfId="1026" applyFont="1" applyBorder="1" applyAlignment="1">
      <alignment vertical="top"/>
    </xf>
    <xf numFmtId="247" fontId="178" fillId="96" borderId="0" xfId="751" applyNumberFormat="1" applyFont="1" applyFill="1" applyBorder="1" applyAlignment="1" applyProtection="1">
      <alignment horizontal="right" vertical="top"/>
    </xf>
    <xf numFmtId="204" fontId="177" fillId="54" borderId="0" xfId="1103" applyNumberFormat="1" applyFont="1" applyFill="1" applyBorder="1" applyAlignment="1" applyProtection="1">
      <alignment vertical="top"/>
    </xf>
    <xf numFmtId="0" fontId="176" fillId="97" borderId="0" xfId="1026" applyFont="1" applyFill="1"/>
    <xf numFmtId="204" fontId="176" fillId="97" borderId="52" xfId="1103" applyNumberFormat="1" applyFont="1" applyFill="1" applyBorder="1" applyAlignment="1" applyProtection="1">
      <alignment vertical="top"/>
    </xf>
    <xf numFmtId="204" fontId="175" fillId="94" borderId="64" xfId="1103" applyNumberFormat="1" applyFont="1" applyFill="1" applyBorder="1" applyAlignment="1" applyProtection="1">
      <alignment vertical="top"/>
    </xf>
    <xf numFmtId="204" fontId="175" fillId="97" borderId="0" xfId="1103" applyNumberFormat="1" applyFont="1" applyFill="1" applyBorder="1" applyAlignment="1" applyProtection="1">
      <alignment vertical="top"/>
    </xf>
    <xf numFmtId="234" fontId="175" fillId="94" borderId="0" xfId="751" applyNumberFormat="1" applyFont="1" applyFill="1" applyBorder="1" applyAlignment="1" applyProtection="1">
      <alignment vertical="top"/>
    </xf>
    <xf numFmtId="247" fontId="175" fillId="94" borderId="0" xfId="751" applyNumberFormat="1" applyFont="1" applyFill="1" applyBorder="1" applyAlignment="1" applyProtection="1">
      <alignment horizontal="right" vertical="top"/>
    </xf>
    <xf numFmtId="204" fontId="177" fillId="94" borderId="0" xfId="1103" applyNumberFormat="1" applyFont="1" applyFill="1" applyBorder="1" applyAlignment="1" applyProtection="1">
      <alignment vertical="top"/>
    </xf>
    <xf numFmtId="234" fontId="176" fillId="54" borderId="52" xfId="724" applyNumberFormat="1" applyFont="1" applyFill="1" applyBorder="1" applyProtection="1"/>
    <xf numFmtId="194" fontId="175" fillId="96" borderId="64" xfId="724" applyNumberFormat="1" applyFont="1" applyFill="1" applyBorder="1" applyAlignment="1" applyProtection="1">
      <alignment vertical="top"/>
    </xf>
    <xf numFmtId="0" fontId="175" fillId="96" borderId="0" xfId="724" applyNumberFormat="1" applyFont="1" applyFill="1" applyBorder="1" applyAlignment="1" applyProtection="1">
      <alignment vertical="top"/>
    </xf>
    <xf numFmtId="203" fontId="175" fillId="96" borderId="0" xfId="751" applyNumberFormat="1" applyFont="1" applyFill="1" applyBorder="1" applyAlignment="1" applyProtection="1">
      <alignment horizontal="right"/>
    </xf>
    <xf numFmtId="0" fontId="175" fillId="96" borderId="0" xfId="1026" applyFont="1" applyFill="1" applyAlignment="1">
      <alignment horizontal="left" vertical="center" indent="1"/>
    </xf>
    <xf numFmtId="0" fontId="175" fillId="96" borderId="33" xfId="1026" applyFont="1" applyFill="1" applyBorder="1" applyAlignment="1">
      <alignment horizontal="left" vertical="center" indent="1"/>
    </xf>
    <xf numFmtId="194" fontId="175" fillId="96" borderId="67" xfId="724" applyNumberFormat="1" applyFont="1" applyFill="1" applyBorder="1" applyAlignment="1" applyProtection="1">
      <alignment vertical="top"/>
    </xf>
    <xf numFmtId="41" fontId="175" fillId="54" borderId="33" xfId="1026" applyNumberFormat="1" applyFont="1" applyFill="1" applyBorder="1"/>
    <xf numFmtId="203" fontId="175" fillId="96" borderId="33" xfId="751" applyNumberFormat="1" applyFont="1" applyFill="1" applyBorder="1" applyAlignment="1" applyProtection="1">
      <alignment horizontal="right"/>
    </xf>
    <xf numFmtId="234" fontId="176" fillId="54" borderId="53" xfId="724" applyNumberFormat="1" applyFont="1" applyFill="1" applyBorder="1" applyProtection="1"/>
    <xf numFmtId="41" fontId="175" fillId="54" borderId="5" xfId="1026" applyNumberFormat="1" applyFont="1" applyFill="1" applyBorder="1"/>
    <xf numFmtId="188" fontId="175" fillId="0" borderId="33" xfId="1026" applyNumberFormat="1" applyFont="1" applyBorder="1" applyAlignment="1">
      <alignment horizontal="right"/>
    </xf>
    <xf numFmtId="164" fontId="176" fillId="96" borderId="53" xfId="1026" applyNumberFormat="1" applyFont="1" applyFill="1" applyBorder="1" applyAlignment="1">
      <alignment horizontal="right"/>
    </xf>
    <xf numFmtId="188" fontId="175" fillId="0" borderId="5" xfId="1026" applyNumberFormat="1" applyFont="1" applyBorder="1" applyAlignment="1">
      <alignment horizontal="right"/>
    </xf>
    <xf numFmtId="0" fontId="175" fillId="96" borderId="0" xfId="1026" applyFont="1" applyFill="1" applyAlignment="1">
      <alignment horizontal="left" indent="1"/>
    </xf>
    <xf numFmtId="164" fontId="176" fillId="96" borderId="52" xfId="1026" applyNumberFormat="1" applyFont="1" applyFill="1" applyBorder="1" applyAlignment="1">
      <alignment horizontal="right"/>
    </xf>
    <xf numFmtId="257" fontId="175" fillId="96" borderId="33" xfId="751" applyNumberFormat="1" applyFont="1" applyFill="1" applyBorder="1" applyAlignment="1" applyProtection="1">
      <alignment horizontal="right"/>
    </xf>
    <xf numFmtId="0" fontId="175" fillId="96" borderId="20" xfId="1026" applyFont="1" applyFill="1" applyBorder="1"/>
    <xf numFmtId="255" fontId="176" fillId="0" borderId="60" xfId="1026" applyNumberFormat="1" applyFont="1" applyBorder="1" applyAlignment="1">
      <alignment horizontal="right"/>
    </xf>
    <xf numFmtId="194" fontId="175" fillId="96" borderId="65" xfId="724" applyNumberFormat="1" applyFont="1" applyFill="1" applyBorder="1" applyAlignment="1" applyProtection="1">
      <alignment vertical="top"/>
    </xf>
    <xf numFmtId="255" fontId="175" fillId="0" borderId="20" xfId="1026" applyNumberFormat="1" applyFont="1" applyBorder="1" applyAlignment="1">
      <alignment horizontal="right"/>
    </xf>
    <xf numFmtId="203" fontId="175" fillId="96" borderId="20" xfId="751" applyNumberFormat="1" applyFont="1" applyFill="1" applyBorder="1" applyAlignment="1" applyProtection="1">
      <alignment horizontal="right"/>
    </xf>
    <xf numFmtId="255" fontId="175" fillId="96" borderId="20" xfId="1026" applyNumberFormat="1" applyFont="1" applyFill="1" applyBorder="1" applyAlignment="1">
      <alignment horizontal="right"/>
    </xf>
    <xf numFmtId="255" fontId="176" fillId="0" borderId="52" xfId="1026" applyNumberFormat="1" applyFont="1" applyBorder="1" applyAlignment="1">
      <alignment horizontal="right"/>
    </xf>
    <xf numFmtId="255" fontId="175" fillId="0" borderId="0" xfId="1026" applyNumberFormat="1" applyFont="1" applyAlignment="1">
      <alignment horizontal="right"/>
    </xf>
    <xf numFmtId="10" fontId="176" fillId="96" borderId="52" xfId="1098" applyNumberFormat="1" applyFont="1" applyFill="1" applyBorder="1" applyAlignment="1" applyProtection="1">
      <alignment vertical="top"/>
    </xf>
    <xf numFmtId="10" fontId="175" fillId="0" borderId="0" xfId="1103" applyNumberFormat="1" applyFont="1" applyFill="1" applyBorder="1" applyAlignment="1" applyProtection="1">
      <alignment vertical="top"/>
    </xf>
    <xf numFmtId="256" fontId="175" fillId="0" borderId="0" xfId="751" applyNumberFormat="1" applyFont="1" applyFill="1" applyBorder="1" applyAlignment="1" applyProtection="1">
      <alignment horizontal="right" vertical="top"/>
    </xf>
    <xf numFmtId="194" fontId="178" fillId="96" borderId="64" xfId="724" applyNumberFormat="1" applyFont="1" applyFill="1" applyBorder="1" applyAlignment="1" applyProtection="1">
      <alignment vertical="top"/>
    </xf>
    <xf numFmtId="194" fontId="178" fillId="96" borderId="0" xfId="724" applyNumberFormat="1" applyFont="1" applyFill="1" applyBorder="1" applyAlignment="1" applyProtection="1">
      <alignment vertical="top"/>
    </xf>
    <xf numFmtId="194" fontId="176" fillId="97" borderId="52" xfId="724" applyNumberFormat="1" applyFont="1" applyFill="1" applyBorder="1" applyAlignment="1" applyProtection="1">
      <alignment vertical="top"/>
    </xf>
    <xf numFmtId="194" fontId="178" fillId="94" borderId="64" xfId="724" applyNumberFormat="1" applyFont="1" applyFill="1" applyBorder="1" applyAlignment="1" applyProtection="1"/>
    <xf numFmtId="194" fontId="178" fillId="94" borderId="0" xfId="724" applyNumberFormat="1" applyFont="1" applyFill="1" applyBorder="1" applyAlignment="1" applyProtection="1"/>
    <xf numFmtId="194" fontId="178" fillId="97" borderId="0" xfId="724" applyNumberFormat="1" applyFont="1" applyFill="1" applyBorder="1" applyAlignment="1" applyProtection="1"/>
    <xf numFmtId="203" fontId="175" fillId="97" borderId="0" xfId="751" applyNumberFormat="1" applyFont="1" applyFill="1" applyBorder="1" applyAlignment="1" applyProtection="1">
      <alignment horizontal="right"/>
    </xf>
    <xf numFmtId="204" fontId="177" fillId="94" borderId="0" xfId="1103" applyNumberFormat="1" applyFont="1" applyFill="1" applyBorder="1" applyAlignment="1" applyProtection="1"/>
    <xf numFmtId="164" fontId="176" fillId="96" borderId="63" xfId="1026" applyNumberFormat="1" applyFont="1" applyFill="1" applyBorder="1" applyAlignment="1">
      <alignment horizontal="right"/>
    </xf>
    <xf numFmtId="41" fontId="175" fillId="96" borderId="0" xfId="1026" applyNumberFormat="1" applyFont="1" applyFill="1"/>
    <xf numFmtId="0" fontId="213" fillId="54" borderId="0" xfId="1026" applyFont="1" applyFill="1" applyAlignment="1">
      <alignment horizontal="right"/>
    </xf>
    <xf numFmtId="37" fontId="161" fillId="54" borderId="0" xfId="1026" applyNumberFormat="1" applyFont="1" applyFill="1" applyAlignment="1">
      <alignment wrapText="1"/>
    </xf>
    <xf numFmtId="0" fontId="159" fillId="94" borderId="0" xfId="1026" applyFont="1" applyFill="1"/>
    <xf numFmtId="0" fontId="158" fillId="94" borderId="0" xfId="1026" applyFont="1" applyFill="1"/>
    <xf numFmtId="194" fontId="159" fillId="54" borderId="0" xfId="724" applyNumberFormat="1" applyFont="1" applyFill="1" applyBorder="1" applyAlignment="1" applyProtection="1">
      <alignment horizontal="right"/>
    </xf>
    <xf numFmtId="0" fontId="159" fillId="54" borderId="0" xfId="1026" applyFont="1" applyFill="1" applyAlignment="1">
      <alignment horizontal="left" indent="1"/>
    </xf>
    <xf numFmtId="194" fontId="215" fillId="54" borderId="0" xfId="724" applyNumberFormat="1" applyFont="1" applyFill="1" applyBorder="1" applyAlignment="1" applyProtection="1">
      <alignment horizontal="right"/>
    </xf>
    <xf numFmtId="194" fontId="158" fillId="54" borderId="0" xfId="724" applyNumberFormat="1" applyFont="1" applyFill="1" applyBorder="1" applyAlignment="1" applyProtection="1">
      <alignment horizontal="right"/>
    </xf>
    <xf numFmtId="194" fontId="158" fillId="54" borderId="0" xfId="724" applyNumberFormat="1" applyFont="1" applyFill="1" applyBorder="1" applyAlignment="1" applyProtection="1">
      <alignment horizontal="left" indent="1"/>
    </xf>
    <xf numFmtId="234" fontId="158" fillId="54" borderId="0" xfId="724" applyNumberFormat="1" applyFont="1" applyFill="1" applyBorder="1" applyAlignment="1" applyProtection="1">
      <alignment horizontal="right"/>
    </xf>
    <xf numFmtId="194" fontId="159" fillId="94" borderId="20" xfId="724" applyNumberFormat="1" applyFont="1" applyFill="1" applyBorder="1" applyAlignment="1" applyProtection="1">
      <alignment horizontal="right"/>
    </xf>
    <xf numFmtId="194" fontId="159" fillId="94" borderId="0" xfId="724" applyNumberFormat="1" applyFont="1" applyFill="1" applyBorder="1" applyAlignment="1" applyProtection="1">
      <alignment horizontal="right"/>
    </xf>
    <xf numFmtId="194" fontId="215" fillId="94" borderId="20" xfId="724" applyNumberFormat="1" applyFont="1" applyFill="1" applyBorder="1" applyAlignment="1" applyProtection="1">
      <alignment horizontal="right"/>
    </xf>
    <xf numFmtId="194" fontId="158" fillId="94" borderId="20" xfId="724" applyNumberFormat="1" applyFont="1" applyFill="1" applyBorder="1" applyAlignment="1" applyProtection="1">
      <alignment horizontal="right"/>
    </xf>
    <xf numFmtId="194" fontId="158" fillId="94" borderId="0" xfId="724" applyNumberFormat="1" applyFont="1" applyFill="1" applyBorder="1" applyAlignment="1" applyProtection="1">
      <alignment horizontal="right"/>
    </xf>
    <xf numFmtId="194" fontId="159" fillId="96" borderId="0" xfId="724" applyNumberFormat="1" applyFont="1" applyFill="1" applyBorder="1" applyAlignment="1" applyProtection="1">
      <alignment horizontal="right"/>
    </xf>
    <xf numFmtId="0" fontId="159" fillId="96" borderId="0" xfId="1026" applyFont="1" applyFill="1" applyAlignment="1">
      <alignment horizontal="left" indent="1"/>
    </xf>
    <xf numFmtId="194" fontId="215" fillId="96" borderId="0" xfId="724" applyNumberFormat="1" applyFont="1" applyFill="1" applyBorder="1" applyAlignment="1" applyProtection="1">
      <alignment horizontal="right"/>
    </xf>
    <xf numFmtId="194" fontId="158" fillId="96" borderId="0" xfId="724" applyNumberFormat="1" applyFont="1" applyFill="1" applyBorder="1" applyAlignment="1" applyProtection="1">
      <alignment horizontal="right"/>
    </xf>
    <xf numFmtId="194" fontId="158" fillId="96" borderId="0" xfId="724" applyNumberFormat="1" applyFont="1" applyFill="1" applyBorder="1" applyAlignment="1" applyProtection="1">
      <alignment horizontal="left" indent="1"/>
    </xf>
    <xf numFmtId="41" fontId="158" fillId="96" borderId="0" xfId="1026" applyNumberFormat="1" applyFont="1" applyFill="1" applyAlignment="1">
      <alignment horizontal="right"/>
    </xf>
    <xf numFmtId="194" fontId="159" fillId="96" borderId="0" xfId="724" applyNumberFormat="1" applyFont="1" applyFill="1" applyBorder="1" applyProtection="1"/>
    <xf numFmtId="194" fontId="215" fillId="96" borderId="0" xfId="724" applyNumberFormat="1" applyFont="1" applyFill="1" applyBorder="1" applyProtection="1"/>
    <xf numFmtId="194" fontId="158" fillId="96" borderId="0" xfId="724" applyNumberFormat="1" applyFont="1" applyFill="1" applyBorder="1" applyProtection="1"/>
    <xf numFmtId="194" fontId="159" fillId="0" borderId="0" xfId="724" applyNumberFormat="1" applyFont="1" applyFill="1" applyBorder="1" applyProtection="1"/>
    <xf numFmtId="194" fontId="215" fillId="0" borderId="0" xfId="724" applyNumberFormat="1" applyFont="1" applyFill="1" applyBorder="1" applyProtection="1"/>
    <xf numFmtId="194" fontId="215" fillId="94" borderId="0" xfId="724" applyNumberFormat="1" applyFont="1" applyFill="1" applyBorder="1" applyAlignment="1" applyProtection="1">
      <alignment horizontal="right"/>
    </xf>
    <xf numFmtId="194" fontId="158" fillId="94" borderId="0" xfId="724" applyNumberFormat="1" applyFont="1" applyFill="1" applyBorder="1" applyProtection="1"/>
    <xf numFmtId="234" fontId="159" fillId="96" borderId="33" xfId="1026" applyNumberFormat="1" applyFont="1" applyFill="1" applyBorder="1" applyAlignment="1">
      <alignment horizontal="right"/>
    </xf>
    <xf numFmtId="234" fontId="215" fillId="54" borderId="33" xfId="1026" applyNumberFormat="1" applyFont="1" applyFill="1" applyBorder="1" applyAlignment="1">
      <alignment horizontal="right"/>
    </xf>
    <xf numFmtId="234" fontId="158" fillId="96" borderId="33" xfId="1026" applyNumberFormat="1" applyFont="1" applyFill="1" applyBorder="1" applyAlignment="1">
      <alignment horizontal="right"/>
    </xf>
    <xf numFmtId="204" fontId="163" fillId="96" borderId="0" xfId="1098" applyNumberFormat="1" applyFont="1" applyFill="1" applyBorder="1" applyAlignment="1" applyProtection="1">
      <alignment horizontal="right"/>
    </xf>
    <xf numFmtId="204" fontId="216" fillId="54" borderId="0" xfId="1098" applyNumberFormat="1" applyFont="1" applyFill="1" applyBorder="1" applyAlignment="1" applyProtection="1">
      <alignment horizontal="right"/>
    </xf>
    <xf numFmtId="204" fontId="161" fillId="96" borderId="0" xfId="1098" applyNumberFormat="1" applyFont="1" applyFill="1" applyBorder="1" applyAlignment="1" applyProtection="1">
      <alignment horizontal="right"/>
    </xf>
    <xf numFmtId="234" fontId="215" fillId="96" borderId="0" xfId="1026" applyNumberFormat="1" applyFont="1" applyFill="1" applyAlignment="1">
      <alignment horizontal="right"/>
    </xf>
    <xf numFmtId="194" fontId="158" fillId="0" borderId="0" xfId="724" applyNumberFormat="1" applyFont="1" applyFill="1" applyBorder="1" applyAlignment="1" applyProtection="1">
      <alignment horizontal="right"/>
    </xf>
    <xf numFmtId="194" fontId="208" fillId="0" borderId="0" xfId="724" applyNumberFormat="1" applyFont="1" applyFill="1" applyBorder="1" applyAlignment="1" applyProtection="1">
      <alignment horizontal="right"/>
    </xf>
    <xf numFmtId="0" fontId="161" fillId="96" borderId="0" xfId="1026" applyFont="1" applyFill="1" applyAlignment="1">
      <alignment vertical="center"/>
    </xf>
    <xf numFmtId="204" fontId="163" fillId="96" borderId="0" xfId="1098" applyNumberFormat="1" applyFont="1" applyFill="1" applyBorder="1" applyAlignment="1" applyProtection="1">
      <alignment horizontal="right" vertical="center"/>
    </xf>
    <xf numFmtId="0" fontId="163" fillId="96" borderId="0" xfId="1026" applyFont="1" applyFill="1" applyAlignment="1">
      <alignment vertical="center"/>
    </xf>
    <xf numFmtId="204" fontId="161" fillId="96" borderId="0" xfId="1098" applyNumberFormat="1" applyFont="1" applyFill="1" applyBorder="1" applyAlignment="1" applyProtection="1">
      <alignment horizontal="right" vertical="center"/>
    </xf>
    <xf numFmtId="204" fontId="161" fillId="0" borderId="0" xfId="1098" applyNumberFormat="1" applyFont="1" applyFill="1" applyBorder="1" applyAlignment="1" applyProtection="1">
      <alignment horizontal="right" vertical="center"/>
    </xf>
    <xf numFmtId="204" fontId="217" fillId="0" borderId="0" xfId="1098" applyNumberFormat="1" applyFont="1" applyFill="1" applyBorder="1" applyAlignment="1" applyProtection="1">
      <alignment horizontal="right" vertical="center"/>
    </xf>
    <xf numFmtId="0" fontId="159" fillId="97" borderId="0" xfId="1026" applyFont="1" applyFill="1"/>
    <xf numFmtId="0" fontId="161" fillId="97" borderId="0" xfId="1026" applyFont="1" applyFill="1"/>
    <xf numFmtId="204" fontId="163" fillId="97" borderId="0" xfId="1098" applyNumberFormat="1" applyFont="1" applyFill="1" applyBorder="1" applyAlignment="1" applyProtection="1">
      <alignment horizontal="right"/>
    </xf>
    <xf numFmtId="0" fontId="163" fillId="94" borderId="0" xfId="1026" applyFont="1" applyFill="1"/>
    <xf numFmtId="204" fontId="161" fillId="94" borderId="0" xfId="1098" applyNumberFormat="1" applyFont="1" applyFill="1" applyBorder="1" applyAlignment="1" applyProtection="1">
      <alignment horizontal="right"/>
    </xf>
    <xf numFmtId="0" fontId="161" fillId="94" borderId="0" xfId="1026" applyFont="1" applyFill="1"/>
    <xf numFmtId="0" fontId="163" fillId="0" borderId="0" xfId="1026" applyFont="1" applyAlignment="1">
      <alignment vertical="center"/>
    </xf>
    <xf numFmtId="194" fontId="215" fillId="0" borderId="0" xfId="724" applyNumberFormat="1" applyFont="1" applyFill="1" applyBorder="1" applyAlignment="1" applyProtection="1">
      <alignment horizontal="right"/>
    </xf>
    <xf numFmtId="0" fontId="158" fillId="96" borderId="0" xfId="1026" applyFont="1" applyFill="1" applyAlignment="1">
      <alignment horizontal="left" vertical="center" indent="1"/>
    </xf>
    <xf numFmtId="0" fontId="158" fillId="96" borderId="33" xfId="1026" applyFont="1" applyFill="1" applyBorder="1" applyAlignment="1">
      <alignment horizontal="left" vertical="center" indent="1"/>
    </xf>
    <xf numFmtId="0" fontId="161" fillId="0" borderId="33" xfId="1026" applyFont="1" applyBorder="1" applyAlignment="1">
      <alignment vertical="center"/>
    </xf>
    <xf numFmtId="41" fontId="159" fillId="0" borderId="33" xfId="1026" applyNumberFormat="1" applyFont="1" applyBorder="1"/>
    <xf numFmtId="194" fontId="215" fillId="0" borderId="33" xfId="724" applyNumberFormat="1" applyFont="1" applyFill="1" applyBorder="1" applyAlignment="1" applyProtection="1">
      <alignment horizontal="right"/>
    </xf>
    <xf numFmtId="41" fontId="158" fillId="0" borderId="33" xfId="1026" applyNumberFormat="1" applyFont="1" applyBorder="1"/>
    <xf numFmtId="41" fontId="158" fillId="54" borderId="33" xfId="1026" applyNumberFormat="1" applyFont="1" applyFill="1" applyBorder="1"/>
    <xf numFmtId="0" fontId="161" fillId="0" borderId="0" xfId="1026" applyFont="1" applyAlignment="1">
      <alignment vertical="center"/>
    </xf>
    <xf numFmtId="188" fontId="159" fillId="0" borderId="0" xfId="1026" applyNumberFormat="1" applyFont="1" applyAlignment="1">
      <alignment horizontal="right"/>
    </xf>
    <xf numFmtId="188" fontId="158" fillId="0" borderId="0" xfId="1026" applyNumberFormat="1" applyFont="1" applyAlignment="1">
      <alignment horizontal="right"/>
    </xf>
    <xf numFmtId="0" fontId="161" fillId="96" borderId="33" xfId="1026" applyFont="1" applyFill="1" applyBorder="1" applyAlignment="1">
      <alignment vertical="center"/>
    </xf>
    <xf numFmtId="188" fontId="159" fillId="0" borderId="33" xfId="1026" applyNumberFormat="1" applyFont="1" applyBorder="1" applyAlignment="1">
      <alignment horizontal="right"/>
    </xf>
    <xf numFmtId="188" fontId="158" fillId="0" borderId="33" xfId="1026" applyNumberFormat="1" applyFont="1" applyBorder="1" applyAlignment="1">
      <alignment horizontal="right"/>
    </xf>
    <xf numFmtId="0" fontId="158" fillId="96" borderId="20" xfId="1026" applyFont="1" applyFill="1" applyBorder="1"/>
    <xf numFmtId="0" fontId="161" fillId="96" borderId="20" xfId="1026" applyFont="1" applyFill="1" applyBorder="1" applyAlignment="1">
      <alignment vertical="center"/>
    </xf>
    <xf numFmtId="255" fontId="159" fillId="0" borderId="20" xfId="1026" applyNumberFormat="1" applyFont="1" applyBorder="1" applyAlignment="1">
      <alignment horizontal="right"/>
    </xf>
    <xf numFmtId="255" fontId="158" fillId="0" borderId="20" xfId="1026" applyNumberFormat="1" applyFont="1" applyBorder="1" applyAlignment="1">
      <alignment horizontal="right"/>
    </xf>
    <xf numFmtId="255" fontId="158" fillId="0" borderId="0" xfId="1026" applyNumberFormat="1" applyFont="1" applyAlignment="1">
      <alignment horizontal="right"/>
    </xf>
    <xf numFmtId="0" fontId="158" fillId="96" borderId="33" xfId="1026" applyFont="1" applyFill="1" applyBorder="1"/>
    <xf numFmtId="204" fontId="163" fillId="0" borderId="0" xfId="1098" applyNumberFormat="1" applyFont="1" applyFill="1" applyBorder="1" applyAlignment="1" applyProtection="1">
      <alignment horizontal="right" vertical="center"/>
    </xf>
    <xf numFmtId="255" fontId="158" fillId="0" borderId="33" xfId="1026" applyNumberFormat="1" applyFont="1" applyBorder="1" applyAlignment="1">
      <alignment horizontal="right"/>
    </xf>
    <xf numFmtId="10" fontId="159" fillId="0" borderId="0" xfId="1103" applyNumberFormat="1" applyFont="1" applyFill="1" applyBorder="1" applyAlignment="1" applyProtection="1">
      <alignment vertical="top"/>
    </xf>
    <xf numFmtId="10" fontId="158" fillId="0" borderId="0" xfId="1103" applyNumberFormat="1" applyFont="1" applyFill="1" applyBorder="1" applyAlignment="1" applyProtection="1">
      <alignment vertical="top"/>
    </xf>
    <xf numFmtId="0" fontId="161" fillId="97" borderId="0" xfId="1026" applyFont="1" applyFill="1" applyAlignment="1">
      <alignment vertical="center"/>
    </xf>
    <xf numFmtId="194" fontId="163" fillId="97" borderId="0" xfId="724" applyNumberFormat="1" applyFont="1" applyFill="1" applyBorder="1" applyAlignment="1" applyProtection="1"/>
    <xf numFmtId="0" fontId="163" fillId="97" borderId="0" xfId="1026" applyFont="1" applyFill="1" applyAlignment="1">
      <alignment vertical="center"/>
    </xf>
    <xf numFmtId="204" fontId="161" fillId="94" borderId="0" xfId="1098" applyNumberFormat="1" applyFont="1" applyFill="1" applyBorder="1" applyAlignment="1" applyProtection="1">
      <alignment horizontal="right" vertical="center"/>
    </xf>
    <xf numFmtId="194" fontId="163" fillId="94" borderId="0" xfId="724" applyNumberFormat="1" applyFont="1" applyFill="1" applyBorder="1" applyAlignment="1" applyProtection="1"/>
    <xf numFmtId="194" fontId="161" fillId="94" borderId="0" xfId="724" applyNumberFormat="1" applyFont="1" applyFill="1" applyBorder="1" applyAlignment="1" applyProtection="1"/>
    <xf numFmtId="0" fontId="161" fillId="94" borderId="0" xfId="1026" applyFont="1" applyFill="1" applyAlignment="1">
      <alignment vertical="center"/>
    </xf>
    <xf numFmtId="234" fontId="158" fillId="96" borderId="0" xfId="1026" applyNumberFormat="1" applyFont="1" applyFill="1" applyAlignment="1">
      <alignment horizontal="right"/>
    </xf>
    <xf numFmtId="203" fontId="11" fillId="54" borderId="0" xfId="751" applyNumberFormat="1" applyFont="1" applyFill="1" applyBorder="1" applyProtection="1"/>
    <xf numFmtId="0" fontId="11" fillId="54" borderId="0" xfId="1026" applyFont="1" applyFill="1"/>
    <xf numFmtId="37" fontId="188" fillId="54" borderId="7" xfId="1026" applyNumberFormat="1" applyFont="1" applyFill="1" applyBorder="1"/>
    <xf numFmtId="37" fontId="188" fillId="54" borderId="7" xfId="1026" applyNumberFormat="1" applyFont="1" applyFill="1" applyBorder="1" applyAlignment="1">
      <alignment wrapText="1"/>
    </xf>
    <xf numFmtId="0" fontId="70" fillId="94" borderId="35" xfId="1026" applyFont="1" applyFill="1" applyBorder="1"/>
    <xf numFmtId="0" fontId="70" fillId="94" borderId="0" xfId="1026" applyFont="1" applyFill="1"/>
    <xf numFmtId="0" fontId="152" fillId="94" borderId="0" xfId="1026" applyFont="1" applyFill="1" applyAlignment="1">
      <alignment horizontal="right"/>
    </xf>
    <xf numFmtId="37" fontId="70" fillId="96" borderId="0" xfId="1026" applyNumberFormat="1" applyFont="1" applyFill="1"/>
    <xf numFmtId="37" fontId="152" fillId="54" borderId="0" xfId="1026" applyNumberFormat="1" applyFont="1" applyFill="1" applyAlignment="1">
      <alignment horizontal="left" indent="1"/>
    </xf>
    <xf numFmtId="41" fontId="70" fillId="54" borderId="0" xfId="1026" applyNumberFormat="1" applyFont="1" applyFill="1" applyAlignment="1">
      <alignment horizontal="right"/>
    </xf>
    <xf numFmtId="41" fontId="152" fillId="54" borderId="0" xfId="1026" applyNumberFormat="1" applyFont="1" applyFill="1" applyAlignment="1">
      <alignment horizontal="right"/>
    </xf>
    <xf numFmtId="37" fontId="152" fillId="0" borderId="0" xfId="1026" applyNumberFormat="1" applyFont="1" applyAlignment="1">
      <alignment horizontal="left" indent="1"/>
    </xf>
    <xf numFmtId="41" fontId="152" fillId="0" borderId="0" xfId="1026" applyNumberFormat="1" applyFont="1" applyAlignment="1">
      <alignment horizontal="right"/>
    </xf>
    <xf numFmtId="164" fontId="218" fillId="54" borderId="33" xfId="1026" applyNumberFormat="1" applyFont="1" applyFill="1" applyBorder="1" applyAlignment="1">
      <alignment horizontal="right"/>
    </xf>
    <xf numFmtId="164" fontId="152" fillId="54" borderId="33" xfId="1026" applyNumberFormat="1" applyFont="1" applyFill="1" applyBorder="1" applyAlignment="1">
      <alignment horizontal="right"/>
    </xf>
    <xf numFmtId="164" fontId="152" fillId="0" borderId="33" xfId="1026" applyNumberFormat="1" applyFont="1" applyBorder="1" applyAlignment="1">
      <alignment horizontal="right"/>
    </xf>
    <xf numFmtId="37" fontId="70" fillId="0" borderId="0" xfId="1026" applyNumberFormat="1" applyFont="1"/>
    <xf numFmtId="41" fontId="218" fillId="54" borderId="0" xfId="1026" applyNumberFormat="1" applyFont="1" applyFill="1" applyAlignment="1">
      <alignment horizontal="right"/>
    </xf>
    <xf numFmtId="37" fontId="152" fillId="0" borderId="0" xfId="1026" applyNumberFormat="1" applyFont="1"/>
    <xf numFmtId="37" fontId="152" fillId="96" borderId="0" xfId="1026" applyNumberFormat="1" applyFont="1" applyFill="1" applyAlignment="1">
      <alignment horizontal="left" indent="1"/>
    </xf>
    <xf numFmtId="41" fontId="218" fillId="96" borderId="0" xfId="1026" applyNumberFormat="1" applyFont="1" applyFill="1" applyAlignment="1">
      <alignment horizontal="right"/>
    </xf>
    <xf numFmtId="41" fontId="152" fillId="96" borderId="0" xfId="1026" applyNumberFormat="1" applyFont="1" applyFill="1" applyAlignment="1">
      <alignment horizontal="right"/>
    </xf>
    <xf numFmtId="164" fontId="152" fillId="0" borderId="0" xfId="1026" applyNumberFormat="1" applyFont="1" applyAlignment="1">
      <alignment horizontal="right"/>
    </xf>
    <xf numFmtId="37" fontId="70" fillId="94" borderId="0" xfId="1026" applyNumberFormat="1" applyFont="1" applyFill="1"/>
    <xf numFmtId="41" fontId="70" fillId="94" borderId="20" xfId="1026" applyNumberFormat="1" applyFont="1" applyFill="1" applyBorder="1" applyAlignment="1">
      <alignment horizontal="right"/>
    </xf>
    <xf numFmtId="41" fontId="152" fillId="94" borderId="20" xfId="1026" applyNumberFormat="1" applyFont="1" applyFill="1" applyBorder="1" applyAlignment="1">
      <alignment horizontal="right"/>
    </xf>
    <xf numFmtId="37" fontId="152" fillId="94" borderId="0" xfId="1026" applyNumberFormat="1" applyFont="1" applyFill="1"/>
    <xf numFmtId="41" fontId="70" fillId="96" borderId="0" xfId="1026" applyNumberFormat="1" applyFont="1" applyFill="1" applyAlignment="1">
      <alignment horizontal="right"/>
    </xf>
    <xf numFmtId="41" fontId="70" fillId="54" borderId="33" xfId="1026" applyNumberFormat="1" applyFont="1" applyFill="1" applyBorder="1" applyAlignment="1">
      <alignment horizontal="right"/>
    </xf>
    <xf numFmtId="41" fontId="152" fillId="54" borderId="33" xfId="1026" applyNumberFormat="1" applyFont="1" applyFill="1" applyBorder="1" applyAlignment="1">
      <alignment horizontal="right"/>
    </xf>
    <xf numFmtId="41" fontId="152" fillId="0" borderId="33" xfId="1026" applyNumberFormat="1" applyFont="1" applyBorder="1" applyAlignment="1">
      <alignment horizontal="right"/>
    </xf>
    <xf numFmtId="164" fontId="70" fillId="94" borderId="0" xfId="1026" applyNumberFormat="1" applyFont="1" applyFill="1" applyAlignment="1">
      <alignment horizontal="right"/>
    </xf>
    <xf numFmtId="164" fontId="152" fillId="94" borderId="0" xfId="1026" applyNumberFormat="1" applyFont="1" applyFill="1" applyAlignment="1">
      <alignment horizontal="right"/>
    </xf>
    <xf numFmtId="164" fontId="152" fillId="96" borderId="33" xfId="1026" applyNumberFormat="1" applyFont="1" applyFill="1" applyBorder="1" applyAlignment="1">
      <alignment horizontal="right"/>
    </xf>
    <xf numFmtId="164" fontId="152" fillId="54" borderId="0" xfId="1026" applyNumberFormat="1" applyFont="1" applyFill="1" applyAlignment="1">
      <alignment horizontal="right"/>
    </xf>
    <xf numFmtId="203" fontId="219" fillId="54" borderId="0" xfId="1103" applyNumberFormat="1" applyFont="1" applyFill="1" applyBorder="1" applyAlignment="1" applyProtection="1">
      <alignment horizontal="right"/>
    </xf>
    <xf numFmtId="203" fontId="188" fillId="54" borderId="0" xfId="1103" applyNumberFormat="1" applyFont="1" applyFill="1" applyBorder="1" applyAlignment="1" applyProtection="1">
      <alignment horizontal="right"/>
    </xf>
    <xf numFmtId="203" fontId="188" fillId="0" borderId="0" xfId="1103" applyNumberFormat="1" applyFont="1" applyFill="1" applyBorder="1" applyAlignment="1" applyProtection="1">
      <alignment horizontal="right"/>
    </xf>
    <xf numFmtId="164" fontId="70" fillId="96" borderId="0" xfId="724" applyNumberFormat="1" applyFont="1" applyFill="1" applyAlignment="1" applyProtection="1">
      <alignment vertical="top"/>
    </xf>
    <xf numFmtId="0" fontId="188" fillId="96" borderId="0" xfId="1026" applyFont="1" applyFill="1" applyAlignment="1">
      <alignment vertical="top"/>
    </xf>
    <xf numFmtId="204" fontId="219" fillId="96" borderId="0" xfId="1103" applyNumberFormat="1" applyFont="1" applyFill="1" applyBorder="1" applyAlignment="1" applyProtection="1">
      <alignment horizontal="right" vertical="top"/>
    </xf>
    <xf numFmtId="204" fontId="188" fillId="96" borderId="0" xfId="1103" applyNumberFormat="1" applyFont="1" applyFill="1" applyBorder="1" applyAlignment="1" applyProtection="1">
      <alignment horizontal="right" vertical="top"/>
    </xf>
    <xf numFmtId="204" fontId="188" fillId="0" borderId="0" xfId="1103" applyNumberFormat="1" applyFont="1" applyFill="1" applyBorder="1" applyAlignment="1" applyProtection="1">
      <alignment horizontal="right" vertical="top"/>
    </xf>
    <xf numFmtId="249" fontId="152" fillId="94" borderId="0" xfId="1026" applyNumberFormat="1" applyFont="1" applyFill="1" applyAlignment="1">
      <alignment horizontal="right"/>
    </xf>
    <xf numFmtId="164" fontId="218" fillId="0" borderId="0" xfId="724" applyNumberFormat="1" applyFont="1" applyFill="1" applyAlignment="1" applyProtection="1">
      <alignment vertical="top"/>
    </xf>
    <xf numFmtId="164" fontId="70" fillId="0" borderId="0" xfId="724" applyNumberFormat="1" applyFont="1" applyFill="1" applyAlignment="1" applyProtection="1">
      <alignment vertical="top"/>
    </xf>
    <xf numFmtId="164" fontId="152" fillId="0" borderId="0" xfId="724" applyNumberFormat="1" applyFont="1" applyFill="1" applyAlignment="1" applyProtection="1">
      <alignment vertical="top"/>
    </xf>
    <xf numFmtId="164" fontId="152" fillId="0" borderId="0" xfId="1026" applyNumberFormat="1" applyFont="1" applyAlignment="1">
      <alignment vertical="top"/>
    </xf>
    <xf numFmtId="164" fontId="152" fillId="0" borderId="0" xfId="1026" applyNumberFormat="1" applyFont="1" applyAlignment="1">
      <alignment horizontal="right" vertical="top"/>
    </xf>
    <xf numFmtId="0" fontId="70" fillId="94" borderId="0" xfId="0" applyFont="1" applyFill="1" applyAlignment="1">
      <alignment horizontal="left"/>
    </xf>
    <xf numFmtId="0" fontId="152" fillId="94" borderId="0" xfId="0" applyFont="1" applyFill="1" applyAlignment="1">
      <alignment horizontal="left"/>
    </xf>
    <xf numFmtId="164" fontId="70" fillId="0" borderId="0" xfId="1026" applyNumberFormat="1" applyFont="1" applyAlignment="1">
      <alignment horizontal="right" vertical="top"/>
    </xf>
    <xf numFmtId="164" fontId="152" fillId="96" borderId="0" xfId="724" applyNumberFormat="1" applyFont="1" applyFill="1" applyAlignment="1" applyProtection="1">
      <alignment vertical="top"/>
    </xf>
    <xf numFmtId="164" fontId="152" fillId="96" borderId="0" xfId="1026" applyNumberFormat="1" applyFont="1" applyFill="1" applyAlignment="1">
      <alignment horizontal="right" vertical="top"/>
    </xf>
    <xf numFmtId="164" fontId="218" fillId="0" borderId="0" xfId="1026" applyNumberFormat="1" applyFont="1" applyAlignment="1">
      <alignment horizontal="right" vertical="top"/>
    </xf>
    <xf numFmtId="164" fontId="218" fillId="0" borderId="0" xfId="724" applyNumberFormat="1" applyFont="1" applyFill="1" applyAlignment="1" applyProtection="1">
      <alignment horizontal="right" vertical="top" indent="1"/>
    </xf>
    <xf numFmtId="164" fontId="70" fillId="0" borderId="0" xfId="724" applyNumberFormat="1" applyFont="1" applyFill="1" applyAlignment="1" applyProtection="1">
      <alignment horizontal="right" vertical="top" indent="1"/>
    </xf>
    <xf numFmtId="0" fontId="70" fillId="97" borderId="0" xfId="1026" applyFont="1" applyFill="1"/>
    <xf numFmtId="0" fontId="152" fillId="97" borderId="0" xfId="1026" applyFont="1" applyFill="1"/>
    <xf numFmtId="252" fontId="152" fillId="94" borderId="0" xfId="1026" applyNumberFormat="1" applyFont="1" applyFill="1" applyAlignment="1">
      <alignment horizontal="right"/>
    </xf>
    <xf numFmtId="0" fontId="152" fillId="96" borderId="0" xfId="1026" applyFont="1" applyFill="1" applyAlignment="1">
      <alignment horizontal="left"/>
    </xf>
    <xf numFmtId="164" fontId="218" fillId="0" borderId="0" xfId="1026" applyNumberFormat="1" applyFont="1" applyAlignment="1">
      <alignment horizontal="right"/>
    </xf>
    <xf numFmtId="164" fontId="152" fillId="0" borderId="0" xfId="1026" applyNumberFormat="1" applyFont="1" applyAlignment="1">
      <alignment horizontal="left" indent="1"/>
    </xf>
    <xf numFmtId="164" fontId="218" fillId="96" borderId="0" xfId="724" applyNumberFormat="1" applyFont="1" applyFill="1" applyAlignment="1" applyProtection="1">
      <alignment vertical="top"/>
    </xf>
    <xf numFmtId="164" fontId="152" fillId="96" borderId="0" xfId="1026" applyNumberFormat="1" applyFont="1" applyFill="1" applyAlignment="1">
      <alignment vertical="top"/>
    </xf>
    <xf numFmtId="0" fontId="192" fillId="94" borderId="5" xfId="1026" applyFont="1" applyFill="1" applyBorder="1"/>
    <xf numFmtId="0" fontId="192" fillId="94" borderId="48" xfId="1026" applyFont="1" applyFill="1" applyBorder="1"/>
    <xf numFmtId="0" fontId="193" fillId="54" borderId="1" xfId="1026" applyFont="1" applyFill="1" applyBorder="1"/>
    <xf numFmtId="0" fontId="193" fillId="54" borderId="0" xfId="1026" applyFont="1" applyFill="1"/>
    <xf numFmtId="0" fontId="193" fillId="54" borderId="17" xfId="1026" applyFont="1" applyFill="1" applyBorder="1"/>
    <xf numFmtId="0" fontId="193" fillId="0" borderId="0" xfId="1026" applyFont="1"/>
    <xf numFmtId="0" fontId="193" fillId="0" borderId="1" xfId="1026" applyFont="1" applyBorder="1"/>
    <xf numFmtId="0" fontId="187" fillId="54" borderId="0" xfId="1026" applyFont="1" applyFill="1"/>
    <xf numFmtId="0" fontId="192" fillId="54" borderId="1" xfId="1026" applyFont="1" applyFill="1" applyBorder="1"/>
    <xf numFmtId="0" fontId="192" fillId="54" borderId="0" xfId="1026" applyFont="1" applyFill="1"/>
    <xf numFmtId="0" fontId="187" fillId="54" borderId="1" xfId="1026" applyFont="1" applyFill="1" applyBorder="1" applyAlignment="1">
      <alignment horizontal="left" indent="1"/>
    </xf>
    <xf numFmtId="0" fontId="187" fillId="54" borderId="0" xfId="1026" applyFont="1" applyFill="1" applyAlignment="1">
      <alignment horizontal="left" indent="1"/>
    </xf>
    <xf numFmtId="0" fontId="192" fillId="96" borderId="72" xfId="0" applyFont="1" applyFill="1" applyBorder="1"/>
    <xf numFmtId="0" fontId="187" fillId="54" borderId="17" xfId="0" applyFont="1" applyFill="1" applyBorder="1"/>
    <xf numFmtId="0" fontId="187" fillId="96" borderId="0" xfId="1026" applyFont="1" applyFill="1" applyAlignment="1">
      <alignment horizontal="left" indent="1"/>
    </xf>
    <xf numFmtId="0" fontId="187" fillId="0" borderId="1" xfId="1026" applyFont="1" applyBorder="1"/>
    <xf numFmtId="0" fontId="187" fillId="54" borderId="36" xfId="1026" applyFont="1" applyFill="1" applyBorder="1"/>
    <xf numFmtId="0" fontId="187" fillId="54" borderId="33" xfId="1026" applyFont="1" applyFill="1" applyBorder="1"/>
    <xf numFmtId="0" fontId="187" fillId="96" borderId="33" xfId="1026" applyFont="1" applyFill="1" applyBorder="1"/>
    <xf numFmtId="17" fontId="192" fillId="96" borderId="50" xfId="0" applyNumberFormat="1" applyFont="1" applyFill="1" applyBorder="1" applyAlignment="1">
      <alignment horizontal="right"/>
    </xf>
    <xf numFmtId="17" fontId="187" fillId="96" borderId="0" xfId="0" applyNumberFormat="1" applyFont="1" applyFill="1" applyAlignment="1">
      <alignment horizontal="right"/>
    </xf>
    <xf numFmtId="0" fontId="192" fillId="96" borderId="0" xfId="0" applyFont="1" applyFill="1"/>
    <xf numFmtId="0" fontId="192" fillId="96" borderId="51" xfId="0" applyFont="1" applyFill="1" applyBorder="1"/>
    <xf numFmtId="0" fontId="187" fillId="96" borderId="62" xfId="0" applyFont="1" applyFill="1" applyBorder="1" applyAlignment="1">
      <alignment horizontal="right"/>
    </xf>
    <xf numFmtId="0" fontId="192" fillId="96" borderId="52" xfId="1026" applyFont="1" applyFill="1" applyBorder="1"/>
    <xf numFmtId="164" fontId="187" fillId="96" borderId="0" xfId="1026" applyNumberFormat="1" applyFont="1" applyFill="1"/>
    <xf numFmtId="164" fontId="192" fillId="96" borderId="52" xfId="1026" applyNumberFormat="1" applyFont="1" applyFill="1" applyBorder="1"/>
    <xf numFmtId="234" fontId="187" fillId="96" borderId="0" xfId="1026" applyNumberFormat="1" applyFont="1" applyFill="1"/>
    <xf numFmtId="203" fontId="187" fillId="96" borderId="17" xfId="751" applyNumberFormat="1" applyFont="1" applyFill="1" applyBorder="1" applyAlignment="1" applyProtection="1">
      <alignment horizontal="right"/>
    </xf>
    <xf numFmtId="0" fontId="192" fillId="0" borderId="1" xfId="1026" applyFont="1" applyBorder="1"/>
    <xf numFmtId="0" fontId="192" fillId="54" borderId="36" xfId="1026" applyFont="1" applyFill="1" applyBorder="1"/>
    <xf numFmtId="0" fontId="192" fillId="54" borderId="33" xfId="1026" applyFont="1" applyFill="1" applyBorder="1"/>
    <xf numFmtId="0" fontId="192" fillId="96" borderId="33" xfId="1026" applyFont="1" applyFill="1" applyBorder="1"/>
    <xf numFmtId="0" fontId="192" fillId="97" borderId="5" xfId="1026" applyFont="1" applyFill="1" applyBorder="1"/>
    <xf numFmtId="0" fontId="192" fillId="97" borderId="48" xfId="1026" applyFont="1" applyFill="1" applyBorder="1"/>
    <xf numFmtId="0" fontId="187" fillId="96" borderId="0" xfId="1026" applyFont="1" applyFill="1" applyAlignment="1">
      <alignment horizontal="right"/>
    </xf>
    <xf numFmtId="0" fontId="187" fillId="96" borderId="7" xfId="1026" applyFont="1" applyFill="1" applyBorder="1" applyAlignment="1">
      <alignment horizontal="right"/>
    </xf>
    <xf numFmtId="0" fontId="187" fillId="96" borderId="7" xfId="0" applyFont="1" applyFill="1" applyBorder="1"/>
    <xf numFmtId="0" fontId="187" fillId="96" borderId="17" xfId="1026" applyFont="1" applyFill="1" applyBorder="1"/>
    <xf numFmtId="164" fontId="187" fillId="96" borderId="17" xfId="1026" applyNumberFormat="1" applyFont="1" applyFill="1" applyBorder="1"/>
    <xf numFmtId="164" fontId="187" fillId="96" borderId="0" xfId="1026" applyNumberFormat="1" applyFont="1" applyFill="1" applyAlignment="1">
      <alignment horizontal="right"/>
    </xf>
    <xf numFmtId="0" fontId="187" fillId="0" borderId="33" xfId="1026" applyFont="1" applyBorder="1"/>
    <xf numFmtId="0" fontId="187" fillId="54" borderId="47" xfId="1026" applyFont="1" applyFill="1" applyBorder="1"/>
    <xf numFmtId="164" fontId="159" fillId="95" borderId="52" xfId="0" applyNumberFormat="1" applyFont="1" applyFill="1" applyBorder="1"/>
    <xf numFmtId="234" fontId="157" fillId="96" borderId="0" xfId="1026" applyNumberFormat="1" applyFont="1" applyFill="1"/>
    <xf numFmtId="204" fontId="169" fillId="96" borderId="52" xfId="1098" applyNumberFormat="1" applyFont="1" applyFill="1" applyBorder="1" applyProtection="1"/>
    <xf numFmtId="234" fontId="166" fillId="96" borderId="0" xfId="724" applyNumberFormat="1" applyFont="1" applyFill="1" applyBorder="1" applyProtection="1"/>
    <xf numFmtId="37" fontId="166" fillId="96" borderId="0" xfId="1026" applyNumberFormat="1" applyFont="1" applyFill="1"/>
    <xf numFmtId="234" fontId="166" fillId="96" borderId="0" xfId="724" applyNumberFormat="1" applyFont="1" applyFill="1" applyBorder="1" applyAlignment="1" applyProtection="1">
      <alignment horizontal="right"/>
    </xf>
    <xf numFmtId="164" fontId="174" fillId="96" borderId="0" xfId="770" applyNumberFormat="1" applyFont="1" applyFill="1" applyBorder="1" applyAlignment="1" applyProtection="1">
      <alignment horizontal="right" vertical="center"/>
    </xf>
    <xf numFmtId="234" fontId="174" fillId="96" borderId="57" xfId="770" applyNumberFormat="1" applyFont="1" applyFill="1" applyBorder="1" applyAlignment="1" applyProtection="1">
      <alignment horizontal="right" vertical="center"/>
    </xf>
    <xf numFmtId="203" fontId="177" fillId="96" borderId="0" xfId="1098" applyNumberFormat="1" applyFont="1" applyFill="1" applyBorder="1" applyAlignment="1" applyProtection="1">
      <alignment horizontal="right"/>
    </xf>
    <xf numFmtId="164" fontId="155" fillId="96" borderId="66" xfId="1026" applyNumberFormat="1" applyFont="1" applyFill="1" applyBorder="1" applyAlignment="1">
      <alignment horizontal="right"/>
    </xf>
    <xf numFmtId="0" fontId="155" fillId="96" borderId="67" xfId="1026" applyFont="1" applyFill="1" applyBorder="1" applyAlignment="1">
      <alignment horizontal="right"/>
    </xf>
    <xf numFmtId="164" fontId="155" fillId="96" borderId="33" xfId="1026" applyNumberFormat="1" applyFont="1" applyFill="1" applyBorder="1" applyAlignment="1">
      <alignment horizontal="right"/>
    </xf>
    <xf numFmtId="164" fontId="155" fillId="96" borderId="52" xfId="1026" applyNumberFormat="1" applyFont="1" applyFill="1" applyBorder="1" applyAlignment="1">
      <alignment horizontal="right"/>
    </xf>
    <xf numFmtId="164" fontId="70" fillId="96" borderId="33" xfId="1026" applyNumberFormat="1" applyFont="1" applyFill="1" applyBorder="1" applyAlignment="1">
      <alignment horizontal="right"/>
    </xf>
    <xf numFmtId="164" fontId="70" fillId="96" borderId="0" xfId="1026" applyNumberFormat="1" applyFont="1" applyFill="1" applyAlignment="1">
      <alignment horizontal="right"/>
    </xf>
    <xf numFmtId="37" fontId="159" fillId="54" borderId="0" xfId="1553" applyNumberFormat="1" applyFont="1" applyFill="1" applyAlignment="1">
      <alignment horizontal="right"/>
    </xf>
    <xf numFmtId="37" fontId="221" fillId="54" borderId="0" xfId="1026" applyNumberFormat="1" applyFont="1" applyFill="1" applyAlignment="1">
      <alignment horizontal="left"/>
    </xf>
    <xf numFmtId="0" fontId="173" fillId="0" borderId="0" xfId="0" applyFont="1" applyAlignment="1">
      <alignment horizontal="left" wrapText="1"/>
    </xf>
    <xf numFmtId="0" fontId="174" fillId="0" borderId="0" xfId="0" applyFont="1" applyAlignment="1">
      <alignment horizontal="left"/>
    </xf>
    <xf numFmtId="0" fontId="176" fillId="0" borderId="0" xfId="0" applyFont="1" applyAlignment="1">
      <alignment horizontal="left"/>
    </xf>
    <xf numFmtId="0" fontId="176" fillId="0" borderId="0" xfId="0" applyFont="1"/>
    <xf numFmtId="204" fontId="181" fillId="54" borderId="0" xfId="1555" applyNumberFormat="1" applyFont="1" applyFill="1" applyBorder="1" applyAlignment="1" applyProtection="1">
      <alignment horizontal="right" vertical="center"/>
    </xf>
    <xf numFmtId="0" fontId="182" fillId="96" borderId="0" xfId="0" applyFont="1" applyFill="1" applyAlignment="1">
      <alignment horizontal="left" vertical="center" indent="3"/>
    </xf>
    <xf numFmtId="204" fontId="181" fillId="96" borderId="0" xfId="1555" applyNumberFormat="1" applyFont="1" applyFill="1" applyBorder="1" applyAlignment="1" applyProtection="1">
      <alignment horizontal="right" vertical="center"/>
    </xf>
    <xf numFmtId="204" fontId="166" fillId="96" borderId="0" xfId="1555" applyNumberFormat="1" applyFont="1" applyFill="1" applyBorder="1" applyAlignment="1" applyProtection="1">
      <alignment horizontal="right" vertical="center"/>
    </xf>
    <xf numFmtId="204" fontId="182" fillId="96" borderId="0" xfId="1555" applyNumberFormat="1" applyFont="1" applyFill="1" applyBorder="1" applyAlignment="1" applyProtection="1">
      <alignment horizontal="right" vertical="center"/>
    </xf>
    <xf numFmtId="0" fontId="166" fillId="0" borderId="0" xfId="0" applyFont="1" applyAlignment="1">
      <alignment horizontal="left" vertical="center" indent="3"/>
    </xf>
    <xf numFmtId="204" fontId="166" fillId="54" borderId="0" xfId="1555" applyNumberFormat="1" applyFont="1" applyFill="1" applyBorder="1" applyAlignment="1" applyProtection="1">
      <alignment horizontal="right" vertical="center"/>
    </xf>
    <xf numFmtId="0" fontId="186" fillId="96" borderId="0" xfId="1026" applyFont="1" applyFill="1"/>
    <xf numFmtId="37" fontId="156" fillId="96" borderId="0" xfId="1026" applyNumberFormat="1" applyFont="1" applyFill="1" applyAlignment="1">
      <alignment horizontal="left"/>
    </xf>
    <xf numFmtId="37" fontId="186" fillId="0" borderId="0" xfId="1026" applyNumberFormat="1" applyFont="1" applyAlignment="1">
      <alignment horizontal="left"/>
    </xf>
    <xf numFmtId="37" fontId="156" fillId="0" borderId="0" xfId="1026" applyNumberFormat="1" applyFont="1" applyAlignment="1">
      <alignment horizontal="left"/>
    </xf>
    <xf numFmtId="0" fontId="176" fillId="96" borderId="0" xfId="1026" applyFont="1" applyFill="1"/>
    <xf numFmtId="37" fontId="188" fillId="96" borderId="0" xfId="1026" applyNumberFormat="1" applyFont="1" applyFill="1" applyAlignment="1">
      <alignment wrapText="1"/>
    </xf>
    <xf numFmtId="194" fontId="152" fillId="96" borderId="0" xfId="1556" applyNumberFormat="1" applyFont="1" applyFill="1" applyBorder="1" applyAlignment="1" applyProtection="1">
      <alignment horizontal="right"/>
    </xf>
    <xf numFmtId="0" fontId="152" fillId="96" borderId="0" xfId="1026" applyFont="1" applyFill="1" applyAlignment="1">
      <alignment horizontal="left" indent="1"/>
    </xf>
    <xf numFmtId="37" fontId="152" fillId="96" borderId="0" xfId="1026" applyNumberFormat="1" applyFont="1" applyFill="1"/>
    <xf numFmtId="0" fontId="224" fillId="0" borderId="0" xfId="0" applyFont="1"/>
    <xf numFmtId="37" fontId="70" fillId="97" borderId="0" xfId="1026" applyNumberFormat="1" applyFont="1" applyFill="1"/>
    <xf numFmtId="41" fontId="152" fillId="97" borderId="20" xfId="1026" applyNumberFormat="1" applyFont="1" applyFill="1" applyBorder="1" applyAlignment="1">
      <alignment horizontal="right"/>
    </xf>
    <xf numFmtId="0" fontId="224" fillId="96" borderId="0" xfId="0" applyFont="1" applyFill="1"/>
    <xf numFmtId="41" fontId="152" fillId="96" borderId="33" xfId="1026" applyNumberFormat="1" applyFont="1" applyFill="1" applyBorder="1" applyAlignment="1">
      <alignment horizontal="right"/>
    </xf>
    <xf numFmtId="37" fontId="152" fillId="97" borderId="0" xfId="1026" applyNumberFormat="1" applyFont="1" applyFill="1"/>
    <xf numFmtId="164" fontId="152" fillId="97" borderId="0" xfId="1026" applyNumberFormat="1" applyFont="1" applyFill="1" applyAlignment="1">
      <alignment horizontal="right"/>
    </xf>
    <xf numFmtId="164" fontId="152" fillId="96" borderId="0" xfId="1026" applyNumberFormat="1" applyFont="1" applyFill="1" applyAlignment="1">
      <alignment horizontal="right"/>
    </xf>
    <xf numFmtId="0" fontId="188" fillId="54" borderId="0" xfId="1026" applyFont="1" applyFill="1"/>
    <xf numFmtId="203" fontId="188" fillId="96" borderId="0" xfId="1103" applyNumberFormat="1" applyFont="1" applyFill="1" applyBorder="1" applyAlignment="1" applyProtection="1">
      <alignment horizontal="right"/>
    </xf>
    <xf numFmtId="0" fontId="152" fillId="54" borderId="0" xfId="1026" applyFont="1" applyFill="1" applyAlignment="1">
      <alignment vertical="top"/>
    </xf>
    <xf numFmtId="41" fontId="152" fillId="96" borderId="0" xfId="1026" applyNumberFormat="1" applyFont="1" applyFill="1"/>
    <xf numFmtId="0" fontId="188" fillId="96" borderId="0" xfId="1026" applyFont="1" applyFill="1" applyAlignment="1">
      <alignment vertical="center"/>
    </xf>
    <xf numFmtId="0" fontId="152" fillId="96" borderId="0" xfId="1026" applyFont="1" applyFill="1" applyAlignment="1">
      <alignment horizontal="left" vertical="center" indent="1"/>
    </xf>
    <xf numFmtId="0" fontId="152" fillId="96" borderId="33" xfId="1026" applyFont="1" applyFill="1" applyBorder="1" applyAlignment="1">
      <alignment horizontal="left" vertical="center" indent="1"/>
    </xf>
    <xf numFmtId="0" fontId="151" fillId="54" borderId="0" xfId="0" applyFont="1" applyFill="1" applyAlignment="1">
      <alignment horizontal="left" vertical="center"/>
    </xf>
    <xf numFmtId="194" fontId="188" fillId="94" borderId="0" xfId="1556" applyNumberFormat="1" applyFont="1" applyFill="1" applyBorder="1" applyAlignment="1" applyProtection="1"/>
    <xf numFmtId="194" fontId="188" fillId="97" borderId="0" xfId="1556" applyNumberFormat="1" applyFont="1" applyFill="1" applyBorder="1" applyAlignment="1" applyProtection="1"/>
    <xf numFmtId="41" fontId="70" fillId="0" borderId="0" xfId="1026" applyNumberFormat="1" applyFont="1"/>
    <xf numFmtId="0" fontId="70" fillId="94" borderId="55" xfId="1026" applyFont="1" applyFill="1" applyBorder="1"/>
    <xf numFmtId="0" fontId="70" fillId="0" borderId="0" xfId="1026" applyFont="1"/>
    <xf numFmtId="211" fontId="152" fillId="96" borderId="0" xfId="1026" applyNumberFormat="1" applyFont="1" applyFill="1"/>
    <xf numFmtId="0" fontId="152" fillId="94" borderId="52" xfId="1026" applyFont="1" applyFill="1" applyBorder="1"/>
    <xf numFmtId="37" fontId="152" fillId="54" borderId="52" xfId="1026" applyNumberFormat="1" applyFont="1" applyFill="1" applyBorder="1"/>
    <xf numFmtId="37" fontId="188" fillId="54" borderId="33" xfId="1026" applyNumberFormat="1" applyFont="1" applyFill="1" applyBorder="1"/>
    <xf numFmtId="37" fontId="188" fillId="54" borderId="33" xfId="1026" applyNumberFormat="1" applyFont="1" applyFill="1" applyBorder="1" applyAlignment="1">
      <alignment wrapText="1"/>
    </xf>
    <xf numFmtId="0" fontId="152" fillId="54" borderId="33" xfId="1026" applyFont="1" applyFill="1" applyBorder="1" applyAlignment="1">
      <alignment horizontal="right" wrapText="1"/>
    </xf>
    <xf numFmtId="203" fontId="152" fillId="54" borderId="0" xfId="805" applyNumberFormat="1" applyFont="1" applyFill="1" applyBorder="1" applyAlignment="1" applyProtection="1">
      <alignment horizontal="right"/>
    </xf>
    <xf numFmtId="247" fontId="188" fillId="54" borderId="0" xfId="751" applyNumberFormat="1" applyFont="1" applyFill="1" applyBorder="1" applyAlignment="1" applyProtection="1">
      <alignment horizontal="right"/>
    </xf>
    <xf numFmtId="41" fontId="70" fillId="96" borderId="52" xfId="1026" applyNumberFormat="1" applyFont="1" applyFill="1" applyBorder="1" applyAlignment="1">
      <alignment horizontal="right"/>
    </xf>
    <xf numFmtId="41" fontId="70" fillId="0" borderId="52" xfId="1026" applyNumberFormat="1" applyFont="1" applyBorder="1" applyAlignment="1">
      <alignment horizontal="right"/>
    </xf>
    <xf numFmtId="41" fontId="70" fillId="97" borderId="60" xfId="1026" applyNumberFormat="1" applyFont="1" applyFill="1" applyBorder="1" applyAlignment="1">
      <alignment horizontal="right"/>
    </xf>
    <xf numFmtId="41" fontId="70" fillId="96" borderId="66" xfId="1026" applyNumberFormat="1" applyFont="1" applyFill="1" applyBorder="1" applyAlignment="1">
      <alignment horizontal="right"/>
    </xf>
    <xf numFmtId="41" fontId="152" fillId="97" borderId="0" xfId="1026" applyNumberFormat="1" applyFont="1" applyFill="1" applyAlignment="1">
      <alignment horizontal="right"/>
    </xf>
    <xf numFmtId="2" fontId="70" fillId="54" borderId="0" xfId="1026" applyNumberFormat="1" applyFont="1" applyFill="1" applyAlignment="1">
      <alignment horizontal="right"/>
    </xf>
    <xf numFmtId="1" fontId="70" fillId="54" borderId="0" xfId="1026" applyNumberFormat="1" applyFont="1" applyFill="1" applyAlignment="1">
      <alignment horizontal="right"/>
    </xf>
    <xf numFmtId="234" fontId="70" fillId="54" borderId="52" xfId="1026" applyNumberFormat="1" applyFont="1" applyFill="1" applyBorder="1"/>
    <xf numFmtId="234" fontId="152" fillId="54" borderId="0" xfId="1026" applyNumberFormat="1" applyFont="1" applyFill="1"/>
    <xf numFmtId="234" fontId="70" fillId="54" borderId="0" xfId="1026" applyNumberFormat="1" applyFont="1" applyFill="1"/>
    <xf numFmtId="203" fontId="152" fillId="0" borderId="0" xfId="751" applyNumberFormat="1" applyFont="1" applyFill="1" applyBorder="1" applyAlignment="1" applyProtection="1">
      <alignment horizontal="right"/>
    </xf>
    <xf numFmtId="234" fontId="70" fillId="96" borderId="0" xfId="1026" applyNumberFormat="1" applyFont="1" applyFill="1"/>
    <xf numFmtId="164" fontId="70" fillId="96" borderId="52" xfId="1026" applyNumberFormat="1" applyFont="1" applyFill="1" applyBorder="1"/>
    <xf numFmtId="164" fontId="70" fillId="96" borderId="0" xfId="1026" applyNumberFormat="1" applyFont="1" applyFill="1"/>
    <xf numFmtId="245" fontId="70" fillId="96" borderId="52" xfId="1026" applyNumberFormat="1" applyFont="1" applyFill="1" applyBorder="1"/>
    <xf numFmtId="43" fontId="152" fillId="96" borderId="0" xfId="1026" applyNumberFormat="1" applyFont="1" applyFill="1"/>
    <xf numFmtId="245" fontId="70" fillId="96" borderId="0" xfId="1026" applyNumberFormat="1" applyFont="1" applyFill="1"/>
    <xf numFmtId="251" fontId="70" fillId="0" borderId="0" xfId="823" applyNumberFormat="1" applyFont="1" applyFill="1" applyBorder="1" applyAlignment="1" applyProtection="1"/>
    <xf numFmtId="250" fontId="70" fillId="0" borderId="0" xfId="751" applyNumberFormat="1" applyFont="1" applyFill="1" applyBorder="1" applyAlignment="1" applyProtection="1"/>
    <xf numFmtId="250" fontId="70" fillId="0" borderId="7" xfId="751" applyNumberFormat="1" applyFont="1" applyFill="1" applyBorder="1" applyAlignment="1" applyProtection="1"/>
    <xf numFmtId="250" fontId="70" fillId="0" borderId="52" xfId="751" applyNumberFormat="1" applyFont="1" applyFill="1" applyBorder="1" applyAlignment="1" applyProtection="1"/>
    <xf numFmtId="41" fontId="70" fillId="0" borderId="51" xfId="1026" applyNumberFormat="1" applyFont="1" applyBorder="1"/>
    <xf numFmtId="41" fontId="70" fillId="0" borderId="7" xfId="1026" applyNumberFormat="1" applyFont="1" applyBorder="1"/>
    <xf numFmtId="41" fontId="152" fillId="0" borderId="0" xfId="1026" applyNumberFormat="1" applyFont="1"/>
    <xf numFmtId="0" fontId="175" fillId="54" borderId="0" xfId="1026" applyFont="1" applyFill="1" applyAlignment="1">
      <alignment vertical="top"/>
    </xf>
    <xf numFmtId="37" fontId="70" fillId="54" borderId="0" xfId="1026" applyNumberFormat="1" applyFont="1" applyFill="1" applyAlignment="1">
      <alignment horizontal="left"/>
    </xf>
    <xf numFmtId="37" fontId="70" fillId="96" borderId="0" xfId="1026" applyNumberFormat="1" applyFont="1" applyFill="1" applyAlignment="1">
      <alignment horizontal="left"/>
    </xf>
    <xf numFmtId="37" fontId="70" fillId="0" borderId="0" xfId="1026" applyNumberFormat="1" applyFont="1" applyAlignment="1">
      <alignment horizontal="left"/>
    </xf>
    <xf numFmtId="37" fontId="227" fillId="54" borderId="0" xfId="1026" applyNumberFormat="1" applyFont="1" applyFill="1" applyAlignment="1">
      <alignment horizontal="left"/>
    </xf>
    <xf numFmtId="0" fontId="70" fillId="97" borderId="5" xfId="1026" applyFont="1" applyFill="1" applyBorder="1"/>
    <xf numFmtId="0" fontId="150" fillId="0" borderId="0" xfId="0" applyFont="1" applyAlignment="1">
      <alignment horizontal="right"/>
    </xf>
    <xf numFmtId="0" fontId="152" fillId="0" borderId="17" xfId="1026" applyFont="1" applyBorder="1"/>
    <xf numFmtId="0" fontId="142" fillId="96" borderId="0" xfId="1026" applyFont="1" applyFill="1"/>
    <xf numFmtId="37" fontId="11" fillId="96" borderId="0" xfId="1026" applyNumberFormat="1" applyFont="1" applyFill="1"/>
    <xf numFmtId="234" fontId="151" fillId="0" borderId="0" xfId="0" applyNumberFormat="1" applyFont="1"/>
    <xf numFmtId="2" fontId="142" fillId="96" borderId="0" xfId="751" applyNumberFormat="1" applyFont="1" applyFill="1" applyBorder="1" applyAlignment="1" applyProtection="1">
      <alignment horizontal="left"/>
    </xf>
    <xf numFmtId="251" fontId="142" fillId="96" borderId="0" xfId="751" applyNumberFormat="1" applyFont="1" applyFill="1" applyBorder="1" applyAlignment="1" applyProtection="1">
      <alignment horizontal="left"/>
    </xf>
    <xf numFmtId="0" fontId="142" fillId="96" borderId="0" xfId="1026" applyFont="1" applyFill="1" applyAlignment="1">
      <alignment vertical="top" wrapText="1"/>
    </xf>
    <xf numFmtId="0" fontId="158" fillId="96" borderId="0" xfId="1026" applyFont="1" applyFill="1" applyAlignment="1">
      <alignment vertical="center"/>
    </xf>
    <xf numFmtId="164" fontId="152" fillId="0" borderId="0" xfId="1556" applyNumberFormat="1" applyFont="1" applyFill="1" applyAlignment="1" applyProtection="1"/>
    <xf numFmtId="204" fontId="219" fillId="0" borderId="0" xfId="1103" applyNumberFormat="1" applyFont="1" applyFill="1" applyBorder="1" applyAlignment="1" applyProtection="1">
      <alignment horizontal="right" vertical="top"/>
    </xf>
    <xf numFmtId="164" fontId="70" fillId="96" borderId="0" xfId="1556" applyNumberFormat="1" applyFont="1" applyFill="1" applyAlignment="1" applyProtection="1"/>
    <xf numFmtId="0" fontId="202" fillId="54" borderId="0" xfId="1026" applyFont="1" applyFill="1"/>
    <xf numFmtId="164" fontId="175" fillId="96" borderId="0" xfId="1554" applyNumberFormat="1" applyFont="1" applyFill="1" applyBorder="1" applyAlignment="1" applyProtection="1">
      <alignment horizontal="right"/>
    </xf>
    <xf numFmtId="164" fontId="176" fillId="96" borderId="0" xfId="1554" applyNumberFormat="1" applyFont="1" applyFill="1" applyBorder="1" applyAlignment="1" applyProtection="1">
      <alignment horizontal="right"/>
    </xf>
    <xf numFmtId="0" fontId="154" fillId="96" borderId="0" xfId="0" applyFont="1" applyFill="1" applyAlignment="1">
      <alignment horizontal="left"/>
    </xf>
    <xf numFmtId="0" fontId="175" fillId="96" borderId="0" xfId="0" applyFont="1" applyFill="1" applyAlignment="1">
      <alignment horizontal="left"/>
    </xf>
    <xf numFmtId="0" fontId="175" fillId="54" borderId="0" xfId="0" applyFont="1" applyFill="1" applyAlignment="1">
      <alignment horizontal="left"/>
    </xf>
    <xf numFmtId="0" fontId="219" fillId="96" borderId="0" xfId="1026" applyFont="1" applyFill="1"/>
    <xf numFmtId="0" fontId="219" fillId="97" borderId="0" xfId="1026" applyFont="1" applyFill="1"/>
    <xf numFmtId="204" fontId="188" fillId="94" borderId="0" xfId="1555" applyNumberFormat="1" applyFont="1" applyFill="1" applyBorder="1" applyAlignment="1" applyProtection="1">
      <alignment horizontal="right"/>
    </xf>
    <xf numFmtId="164" fontId="70" fillId="96" borderId="0" xfId="1556" applyNumberFormat="1" applyFont="1" applyFill="1" applyBorder="1" applyAlignment="1" applyProtection="1"/>
    <xf numFmtId="164" fontId="152" fillId="96" borderId="0" xfId="1556" applyNumberFormat="1" applyFont="1" applyFill="1" applyAlignment="1" applyProtection="1"/>
    <xf numFmtId="164" fontId="152" fillId="0" borderId="0" xfId="1556" applyNumberFormat="1" applyFont="1" applyFill="1" applyAlignment="1" applyProtection="1">
      <alignment horizontal="right"/>
    </xf>
    <xf numFmtId="204" fontId="6" fillId="0" borderId="0" xfId="1098" applyNumberFormat="1" applyFont="1"/>
    <xf numFmtId="204" fontId="6" fillId="96" borderId="0" xfId="1098" applyNumberFormat="1" applyFont="1" applyFill="1"/>
    <xf numFmtId="204" fontId="0" fillId="0" borderId="0" xfId="1098" applyNumberFormat="1" applyFont="1"/>
    <xf numFmtId="204" fontId="175" fillId="54" borderId="0" xfId="1098" applyNumberFormat="1" applyFont="1" applyFill="1" applyBorder="1" applyAlignment="1">
      <alignment vertical="top"/>
    </xf>
    <xf numFmtId="204" fontId="152" fillId="54" borderId="0" xfId="1098" applyNumberFormat="1" applyFont="1" applyFill="1" applyBorder="1"/>
    <xf numFmtId="41" fontId="70" fillId="0" borderId="0" xfId="1026" applyNumberFormat="1" applyFont="1" applyAlignment="1">
      <alignment horizontal="right"/>
    </xf>
    <xf numFmtId="41" fontId="70" fillId="0" borderId="53" xfId="1026" applyNumberFormat="1" applyFont="1" applyBorder="1" applyAlignment="1">
      <alignment horizontal="right"/>
    </xf>
    <xf numFmtId="0" fontId="188" fillId="0" borderId="0" xfId="1026" applyFont="1" applyAlignment="1">
      <alignment vertical="top"/>
    </xf>
    <xf numFmtId="247" fontId="188" fillId="0" borderId="0" xfId="751" applyNumberFormat="1" applyFont="1" applyFill="1" applyBorder="1" applyAlignment="1" applyProtection="1">
      <alignment horizontal="right"/>
    </xf>
    <xf numFmtId="251" fontId="152" fillId="0" borderId="0" xfId="823" applyNumberFormat="1" applyFont="1" applyFill="1" applyBorder="1" applyAlignment="1" applyProtection="1"/>
    <xf numFmtId="251" fontId="70" fillId="0" borderId="52" xfId="823" applyNumberFormat="1" applyFont="1" applyFill="1" applyBorder="1" applyAlignment="1" applyProtection="1"/>
    <xf numFmtId="253" fontId="70" fillId="0" borderId="0" xfId="1026" applyNumberFormat="1" applyFont="1"/>
    <xf numFmtId="246" fontId="70" fillId="0" borderId="0" xfId="823" applyNumberFormat="1" applyFont="1" applyFill="1" applyBorder="1" applyAlignment="1" applyProtection="1"/>
    <xf numFmtId="0" fontId="183" fillId="96" borderId="0" xfId="1026" quotePrefix="1" applyFont="1" applyFill="1" applyAlignment="1">
      <alignment horizontal="left" vertical="top"/>
    </xf>
    <xf numFmtId="0" fontId="158" fillId="0" borderId="0" xfId="1026" applyFont="1" applyAlignment="1">
      <alignment horizontal="left"/>
    </xf>
    <xf numFmtId="37" fontId="155" fillId="0" borderId="0" xfId="1026" applyNumberFormat="1" applyFont="1" applyAlignment="1">
      <alignment horizontal="left"/>
    </xf>
    <xf numFmtId="0" fontId="155" fillId="0" borderId="0" xfId="1026" applyFont="1" applyAlignment="1">
      <alignment horizontal="right"/>
    </xf>
    <xf numFmtId="49" fontId="157" fillId="0" borderId="0" xfId="1026" applyNumberFormat="1" applyFont="1"/>
    <xf numFmtId="211" fontId="157" fillId="0" borderId="0" xfId="1026" applyNumberFormat="1" applyFont="1"/>
    <xf numFmtId="0" fontId="157" fillId="0" borderId="0" xfId="1026" applyFont="1" applyAlignment="1">
      <alignment vertical="center"/>
    </xf>
    <xf numFmtId="41" fontId="157" fillId="0" borderId="0" xfId="1026" applyNumberFormat="1" applyFont="1"/>
    <xf numFmtId="254" fontId="157" fillId="0" borderId="0" xfId="1026" applyNumberFormat="1" applyFont="1"/>
    <xf numFmtId="44" fontId="157" fillId="0" borderId="0" xfId="823" applyFont="1" applyFill="1" applyBorder="1" applyProtection="1"/>
    <xf numFmtId="234" fontId="157" fillId="0" borderId="0" xfId="751" applyNumberFormat="1" applyFont="1" applyFill="1" applyBorder="1" applyAlignment="1" applyProtection="1">
      <alignment horizontal="left"/>
    </xf>
    <xf numFmtId="234" fontId="157" fillId="0" borderId="0" xfId="751" applyNumberFormat="1" applyFont="1" applyFill="1" applyAlignment="1" applyProtection="1">
      <alignment horizontal="left"/>
    </xf>
    <xf numFmtId="0" fontId="157" fillId="0" borderId="0" xfId="1026" applyFont="1" applyAlignment="1">
      <alignment horizontal="right"/>
    </xf>
    <xf numFmtId="164" fontId="157" fillId="0" borderId="0" xfId="1026" applyNumberFormat="1" applyFont="1"/>
    <xf numFmtId="164" fontId="70" fillId="0" borderId="0" xfId="1026" applyNumberFormat="1" applyFont="1" applyAlignment="1">
      <alignment horizontal="right"/>
    </xf>
    <xf numFmtId="0" fontId="223" fillId="0" borderId="0" xfId="0" applyFont="1" applyAlignment="1">
      <alignment horizontal="left" vertical="center" indent="2"/>
    </xf>
    <xf numFmtId="10" fontId="152" fillId="54" borderId="0" xfId="1098" applyNumberFormat="1" applyFont="1" applyFill="1" applyBorder="1" applyProtection="1"/>
    <xf numFmtId="164" fontId="70" fillId="0" borderId="52" xfId="1026" applyNumberFormat="1" applyFont="1" applyBorder="1" applyAlignment="1">
      <alignment horizontal="right"/>
    </xf>
    <xf numFmtId="260" fontId="157" fillId="54" borderId="0" xfId="1026" applyNumberFormat="1" applyFont="1" applyFill="1"/>
    <xf numFmtId="164" fontId="159" fillId="0" borderId="52" xfId="0" applyNumberFormat="1" applyFont="1" applyBorder="1"/>
    <xf numFmtId="164" fontId="159" fillId="0" borderId="72" xfId="0" applyNumberFormat="1" applyFont="1" applyBorder="1"/>
    <xf numFmtId="164" fontId="192" fillId="96" borderId="73" xfId="1026" applyNumberFormat="1" applyFont="1" applyFill="1" applyBorder="1"/>
    <xf numFmtId="261" fontId="157" fillId="54" borderId="0" xfId="1026" applyNumberFormat="1" applyFont="1" applyFill="1"/>
    <xf numFmtId="0" fontId="226" fillId="0" borderId="0" xfId="0" applyFont="1"/>
    <xf numFmtId="0" fontId="229" fillId="54" borderId="0" xfId="1026" applyFont="1" applyFill="1"/>
    <xf numFmtId="0" fontId="208" fillId="54" borderId="0" xfId="1026" applyFont="1" applyFill="1" applyAlignment="1">
      <alignment horizontal="right"/>
    </xf>
    <xf numFmtId="0" fontId="208" fillId="54" borderId="0" xfId="1026" applyFont="1" applyFill="1"/>
    <xf numFmtId="164" fontId="159" fillId="96" borderId="52" xfId="0" applyNumberFormat="1" applyFont="1" applyFill="1" applyBorder="1" applyAlignment="1">
      <alignment horizontal="right"/>
    </xf>
    <xf numFmtId="164" fontId="158" fillId="96" borderId="0" xfId="0" applyNumberFormat="1" applyFont="1" applyFill="1" applyAlignment="1">
      <alignment horizontal="right"/>
    </xf>
    <xf numFmtId="0" fontId="142" fillId="96" borderId="0" xfId="1026" applyFont="1" applyFill="1" applyAlignment="1">
      <alignment vertical="top"/>
    </xf>
    <xf numFmtId="234" fontId="175" fillId="96" borderId="0" xfId="1554" applyNumberFormat="1" applyFont="1" applyFill="1" applyBorder="1" applyAlignment="1" applyProtection="1">
      <alignment horizontal="right"/>
    </xf>
    <xf numFmtId="0" fontId="154" fillId="0" borderId="0" xfId="0" applyFont="1" applyAlignment="1">
      <alignment horizontal="left"/>
    </xf>
    <xf numFmtId="0" fontId="154" fillId="0" borderId="0" xfId="0" applyFont="1"/>
    <xf numFmtId="164" fontId="152" fillId="95" borderId="0" xfId="1556" applyNumberFormat="1" applyFont="1" applyFill="1" applyAlignment="1" applyProtection="1"/>
    <xf numFmtId="203" fontId="187" fillId="96" borderId="0" xfId="751" applyNumberFormat="1" applyFont="1" applyFill="1" applyBorder="1" applyAlignment="1" applyProtection="1">
      <alignment horizontal="right"/>
    </xf>
    <xf numFmtId="41" fontId="70" fillId="0" borderId="66" xfId="1026" applyNumberFormat="1" applyFont="1" applyBorder="1" applyAlignment="1">
      <alignment horizontal="right"/>
    </xf>
    <xf numFmtId="37" fontId="176" fillId="0" borderId="0" xfId="1026" applyNumberFormat="1" applyFont="1" applyAlignment="1">
      <alignment horizontal="left"/>
    </xf>
    <xf numFmtId="164" fontId="175" fillId="96" borderId="0" xfId="1026" applyNumberFormat="1" applyFont="1" applyFill="1"/>
    <xf numFmtId="0" fontId="70" fillId="97" borderId="53" xfId="1026" applyFont="1" applyFill="1" applyBorder="1"/>
    <xf numFmtId="164" fontId="70" fillId="96" borderId="52" xfId="1556" applyNumberFormat="1" applyFont="1" applyFill="1" applyBorder="1" applyAlignment="1" applyProtection="1">
      <alignment vertical="center"/>
    </xf>
    <xf numFmtId="41" fontId="152" fillId="96" borderId="0" xfId="1026" applyNumberFormat="1" applyFont="1" applyFill="1" applyAlignment="1">
      <alignment vertical="center"/>
    </xf>
    <xf numFmtId="203" fontId="152" fillId="54" borderId="0" xfId="805" applyNumberFormat="1" applyFont="1" applyFill="1" applyBorder="1" applyAlignment="1" applyProtection="1">
      <alignment horizontal="right" vertical="center"/>
    </xf>
    <xf numFmtId="41" fontId="152" fillId="0" borderId="33" xfId="1026" applyNumberFormat="1" applyFont="1" applyBorder="1" applyAlignment="1">
      <alignment vertical="center"/>
    </xf>
    <xf numFmtId="188" fontId="152" fillId="0" borderId="0" xfId="1026" applyNumberFormat="1" applyFont="1" applyAlignment="1">
      <alignment horizontal="right" vertical="center"/>
    </xf>
    <xf numFmtId="188" fontId="152" fillId="0" borderId="33" xfId="1026" applyNumberFormat="1" applyFont="1" applyBorder="1" applyAlignment="1">
      <alignment horizontal="right" vertical="center"/>
    </xf>
    <xf numFmtId="203" fontId="152" fillId="0" borderId="0" xfId="805" applyNumberFormat="1" applyFont="1" applyFill="1" applyBorder="1" applyAlignment="1" applyProtection="1">
      <alignment horizontal="right" vertical="center"/>
    </xf>
    <xf numFmtId="255" fontId="152" fillId="96" borderId="20" xfId="1026" applyNumberFormat="1" applyFont="1" applyFill="1" applyBorder="1" applyAlignment="1">
      <alignment horizontal="right" vertical="center"/>
    </xf>
    <xf numFmtId="259" fontId="152" fillId="96" borderId="0" xfId="751" applyNumberFormat="1" applyFont="1" applyFill="1" applyBorder="1" applyAlignment="1" applyProtection="1">
      <alignment horizontal="right" vertical="center"/>
    </xf>
    <xf numFmtId="164" fontId="70" fillId="94" borderId="52" xfId="1026" applyNumberFormat="1" applyFont="1" applyFill="1" applyBorder="1" applyAlignment="1">
      <alignment horizontal="right" vertical="center"/>
    </xf>
    <xf numFmtId="194" fontId="188" fillId="94" borderId="0" xfId="1556" applyNumberFormat="1" applyFont="1" applyFill="1" applyBorder="1" applyAlignment="1" applyProtection="1">
      <alignment vertical="center"/>
    </xf>
    <xf numFmtId="194" fontId="188" fillId="97" borderId="0" xfId="1556" applyNumberFormat="1" applyFont="1" applyFill="1" applyBorder="1" applyAlignment="1" applyProtection="1">
      <alignment vertical="center"/>
    </xf>
    <xf numFmtId="204" fontId="188" fillId="94" borderId="0" xfId="1555" applyNumberFormat="1" applyFont="1" applyFill="1" applyBorder="1" applyAlignment="1" applyProtection="1">
      <alignment horizontal="right" vertical="center"/>
    </xf>
    <xf numFmtId="164" fontId="152" fillId="96" borderId="0" xfId="1556" applyNumberFormat="1" applyFont="1" applyFill="1" applyAlignment="1" applyProtection="1">
      <alignment vertical="center"/>
    </xf>
    <xf numFmtId="194" fontId="152" fillId="54" borderId="0" xfId="1556" applyNumberFormat="1" applyFont="1" applyFill="1" applyBorder="1" applyAlignment="1" applyProtection="1">
      <alignment horizontal="right" vertical="center"/>
    </xf>
    <xf numFmtId="0" fontId="152" fillId="94" borderId="0" xfId="1026" applyFont="1" applyFill="1" applyAlignment="1">
      <alignment vertical="center"/>
    </xf>
    <xf numFmtId="164" fontId="152" fillId="0" borderId="0" xfId="1556" applyNumberFormat="1" applyFont="1" applyFill="1" applyAlignment="1" applyProtection="1">
      <alignment vertical="center"/>
    </xf>
    <xf numFmtId="164" fontId="70" fillId="0" borderId="52" xfId="1556" applyNumberFormat="1" applyFont="1" applyFill="1" applyBorder="1" applyAlignment="1" applyProtection="1">
      <alignment vertical="center"/>
    </xf>
    <xf numFmtId="0" fontId="152" fillId="94" borderId="0" xfId="0" applyFont="1" applyFill="1" applyAlignment="1">
      <alignment horizontal="left" vertical="center"/>
    </xf>
    <xf numFmtId="0" fontId="152" fillId="97" borderId="0" xfId="1026" applyFont="1" applyFill="1" applyAlignment="1">
      <alignment vertical="center"/>
    </xf>
    <xf numFmtId="164" fontId="152" fillId="96" borderId="0" xfId="1026" applyNumberFormat="1" applyFont="1" applyFill="1" applyAlignment="1">
      <alignment horizontal="right" vertical="center"/>
    </xf>
    <xf numFmtId="0" fontId="231" fillId="96" borderId="0" xfId="1026" applyFont="1" applyFill="1" applyAlignment="1">
      <alignment horizontal="right"/>
    </xf>
    <xf numFmtId="37" fontId="231" fillId="54" borderId="0" xfId="1026" applyNumberFormat="1" applyFont="1" applyFill="1" applyAlignment="1">
      <alignment horizontal="right"/>
    </xf>
    <xf numFmtId="0" fontId="233" fillId="0" borderId="0" xfId="0" applyFont="1"/>
    <xf numFmtId="37" fontId="225" fillId="96" borderId="0" xfId="1026" applyNumberFormat="1" applyFont="1" applyFill="1" applyAlignment="1">
      <alignment horizontal="left" indent="1"/>
    </xf>
    <xf numFmtId="0" fontId="225" fillId="96" borderId="0" xfId="1026" applyFont="1" applyFill="1" applyAlignment="1">
      <alignment horizontal="left" indent="1"/>
    </xf>
    <xf numFmtId="0" fontId="230" fillId="96" borderId="0" xfId="1026" applyFont="1" applyFill="1"/>
    <xf numFmtId="0" fontId="234" fillId="0" borderId="0" xfId="0" applyFont="1"/>
    <xf numFmtId="0" fontId="208" fillId="54" borderId="0" xfId="1026" applyFont="1" applyFill="1" applyAlignment="1">
      <alignment horizontal="left"/>
    </xf>
    <xf numFmtId="0" fontId="176" fillId="0" borderId="0" xfId="0" applyFont="1" applyAlignment="1">
      <alignment vertical="center"/>
    </xf>
    <xf numFmtId="200" fontId="157" fillId="0" borderId="0" xfId="751" applyNumberFormat="1" applyFont="1" applyFill="1" applyAlignment="1" applyProtection="1">
      <alignment horizontal="left"/>
    </xf>
    <xf numFmtId="0" fontId="158" fillId="0" borderId="0" xfId="1026" applyFont="1" applyAlignment="1">
      <alignment vertical="top" wrapText="1"/>
    </xf>
    <xf numFmtId="245" fontId="158" fillId="96" borderId="35" xfId="1026" applyNumberFormat="1" applyFont="1" applyFill="1" applyBorder="1"/>
    <xf numFmtId="245" fontId="158" fillId="96" borderId="7" xfId="1026" applyNumberFormat="1" applyFont="1" applyFill="1" applyBorder="1"/>
    <xf numFmtId="0" fontId="155" fillId="96" borderId="0" xfId="1026" applyFont="1" applyFill="1"/>
    <xf numFmtId="0" fontId="157" fillId="96" borderId="0" xfId="1026" applyFont="1" applyFill="1" applyAlignment="1">
      <alignment horizontal="left" indent="2"/>
    </xf>
    <xf numFmtId="204" fontId="178" fillId="54" borderId="0" xfId="1098" applyNumberFormat="1" applyFont="1" applyFill="1" applyBorder="1"/>
    <xf numFmtId="0" fontId="230" fillId="54" borderId="0" xfId="1026" applyFont="1" applyFill="1"/>
    <xf numFmtId="203" fontId="219" fillId="0" borderId="0" xfId="1098" applyNumberFormat="1" applyFont="1" applyFill="1" applyBorder="1" applyAlignment="1" applyProtection="1">
      <alignment vertical="center"/>
    </xf>
    <xf numFmtId="204" fontId="178" fillId="96" borderId="0" xfId="1555" applyNumberFormat="1" applyFont="1" applyFill="1" applyBorder="1" applyAlignment="1" applyProtection="1">
      <alignment horizontal="right"/>
    </xf>
    <xf numFmtId="203" fontId="178" fillId="96" borderId="0" xfId="1555" applyNumberFormat="1" applyFont="1" applyFill="1" applyBorder="1" applyAlignment="1" applyProtection="1">
      <alignment horizontal="right"/>
    </xf>
    <xf numFmtId="41" fontId="70" fillId="95" borderId="0" xfId="1026" applyNumberFormat="1" applyFont="1" applyFill="1" applyAlignment="1">
      <alignment horizontal="right"/>
    </xf>
    <xf numFmtId="0" fontId="70" fillId="96" borderId="0" xfId="1026" applyFont="1" applyFill="1" applyAlignment="1">
      <alignment horizontal="left"/>
    </xf>
    <xf numFmtId="0" fontId="175" fillId="96" borderId="0" xfId="1026" applyFont="1" applyFill="1" applyAlignment="1">
      <alignment vertical="top"/>
    </xf>
    <xf numFmtId="0" fontId="70" fillId="96" borderId="0" xfId="1026" applyFont="1" applyFill="1" applyAlignment="1">
      <alignment horizontal="left" indent="1"/>
    </xf>
    <xf numFmtId="203" fontId="152" fillId="96" borderId="0" xfId="805" applyNumberFormat="1" applyFont="1" applyFill="1" applyBorder="1" applyAlignment="1" applyProtection="1">
      <alignment horizontal="right" vertical="center"/>
    </xf>
    <xf numFmtId="188" fontId="152" fillId="96" borderId="0" xfId="1026" applyNumberFormat="1" applyFont="1" applyFill="1" applyAlignment="1">
      <alignment horizontal="right"/>
    </xf>
    <xf numFmtId="10" fontId="152" fillId="96" borderId="0" xfId="1103" applyNumberFormat="1" applyFont="1" applyFill="1" applyBorder="1" applyAlignment="1" applyProtection="1"/>
    <xf numFmtId="0" fontId="187" fillId="0" borderId="1" xfId="1026" applyFont="1" applyBorder="1" applyAlignment="1">
      <alignment horizontal="left" indent="1"/>
    </xf>
    <xf numFmtId="164" fontId="192" fillId="96" borderId="53" xfId="1026" applyNumberFormat="1" applyFont="1" applyFill="1" applyBorder="1"/>
    <xf numFmtId="164" fontId="187" fillId="96" borderId="48" xfId="1026" applyNumberFormat="1" applyFont="1" applyFill="1" applyBorder="1"/>
    <xf numFmtId="0" fontId="187" fillId="0" borderId="36" xfId="1026" applyFont="1" applyBorder="1"/>
    <xf numFmtId="164" fontId="192" fillId="96" borderId="66" xfId="1026" applyNumberFormat="1" applyFont="1" applyFill="1" applyBorder="1"/>
    <xf numFmtId="164" fontId="158" fillId="96" borderId="7" xfId="0" applyNumberFormat="1" applyFont="1" applyFill="1" applyBorder="1"/>
    <xf numFmtId="0" fontId="158" fillId="54" borderId="0" xfId="1026" applyFont="1" applyFill="1" applyAlignment="1">
      <alignment horizontal="center"/>
    </xf>
    <xf numFmtId="234" fontId="158" fillId="0" borderId="0" xfId="0" applyNumberFormat="1" applyFont="1"/>
    <xf numFmtId="211" fontId="158" fillId="0" borderId="0" xfId="0" applyNumberFormat="1" applyFont="1"/>
    <xf numFmtId="204" fontId="158" fillId="0" borderId="0" xfId="0" applyNumberFormat="1" applyFont="1"/>
    <xf numFmtId="41" fontId="158" fillId="54" borderId="0" xfId="1026" applyNumberFormat="1" applyFont="1" applyFill="1" applyAlignment="1">
      <alignment horizontal="center"/>
    </xf>
    <xf numFmtId="44" fontId="158" fillId="54" borderId="0" xfId="1026" applyNumberFormat="1" applyFont="1" applyFill="1"/>
    <xf numFmtId="164" fontId="159" fillId="96" borderId="56" xfId="0" applyNumberFormat="1" applyFont="1" applyFill="1" applyBorder="1"/>
    <xf numFmtId="37" fontId="166" fillId="96" borderId="0" xfId="1026" applyNumberFormat="1" applyFont="1" applyFill="1" applyAlignment="1">
      <alignment horizontal="left" indent="1"/>
    </xf>
    <xf numFmtId="0" fontId="152" fillId="54" borderId="47" xfId="1026" applyFont="1" applyFill="1" applyBorder="1"/>
    <xf numFmtId="0" fontId="223" fillId="0" borderId="0" xfId="0" applyFont="1" applyAlignment="1">
      <alignment vertical="top"/>
    </xf>
    <xf numFmtId="0" fontId="222" fillId="0" borderId="0" xfId="0" applyFont="1"/>
    <xf numFmtId="247" fontId="188" fillId="96" borderId="0" xfId="751" applyNumberFormat="1" applyFont="1" applyFill="1" applyBorder="1" applyAlignment="1" applyProtection="1">
      <alignment horizontal="right"/>
    </xf>
    <xf numFmtId="0" fontId="158" fillId="0" borderId="0" xfId="1026" applyFont="1" applyAlignment="1">
      <alignment horizontal="left" vertical="top" wrapText="1"/>
    </xf>
    <xf numFmtId="262" fontId="152" fillId="54" borderId="0" xfId="1026" applyNumberFormat="1" applyFont="1" applyFill="1" applyAlignment="1">
      <alignment horizontal="right"/>
    </xf>
    <xf numFmtId="262" fontId="152" fillId="0" borderId="7" xfId="1026" quotePrefix="1" applyNumberFormat="1" applyFont="1" applyBorder="1" applyAlignment="1">
      <alignment horizontal="right"/>
    </xf>
    <xf numFmtId="262" fontId="152" fillId="54" borderId="7" xfId="1026" applyNumberFormat="1" applyFont="1" applyFill="1" applyBorder="1" applyAlignment="1">
      <alignment horizontal="right"/>
    </xf>
    <xf numFmtId="0" fontId="158" fillId="54" borderId="0" xfId="1026" applyFont="1" applyFill="1" applyAlignment="1">
      <alignment vertical="center"/>
    </xf>
    <xf numFmtId="0" fontId="159" fillId="54" borderId="0" xfId="1026" applyFont="1" applyFill="1" applyAlignment="1">
      <alignment vertical="center"/>
    </xf>
    <xf numFmtId="0" fontId="152" fillId="96" borderId="0" xfId="1026" applyFont="1" applyFill="1" applyAlignment="1">
      <alignment vertical="top"/>
    </xf>
    <xf numFmtId="49" fontId="158" fillId="54" borderId="0" xfId="1026" applyNumberFormat="1" applyFont="1" applyFill="1"/>
    <xf numFmtId="37" fontId="192" fillId="54" borderId="0" xfId="1026" applyNumberFormat="1" applyFont="1" applyFill="1" applyAlignment="1">
      <alignment horizontal="right"/>
    </xf>
    <xf numFmtId="0" fontId="158" fillId="54" borderId="0" xfId="1026" applyFont="1" applyFill="1" applyAlignment="1">
      <alignment horizontal="left"/>
    </xf>
    <xf numFmtId="0" fontId="159" fillId="54" borderId="0" xfId="1026" applyFont="1" applyFill="1" applyAlignment="1">
      <alignment vertical="top"/>
    </xf>
    <xf numFmtId="0" fontId="159" fillId="54" borderId="7" xfId="1026" applyFont="1" applyFill="1" applyBorder="1" applyAlignment="1">
      <alignment vertical="center"/>
    </xf>
    <xf numFmtId="0" fontId="159" fillId="54" borderId="7" xfId="1026" applyFont="1" applyFill="1" applyBorder="1" applyAlignment="1">
      <alignment vertical="top"/>
    </xf>
    <xf numFmtId="0" fontId="159" fillId="54" borderId="7" xfId="1026" applyFont="1" applyFill="1" applyBorder="1"/>
    <xf numFmtId="0" fontId="159" fillId="0" borderId="0" xfId="1026" applyFont="1" applyAlignment="1">
      <alignment vertical="center"/>
    </xf>
    <xf numFmtId="0" fontId="158" fillId="0" borderId="0" xfId="1026" applyFont="1" applyAlignment="1">
      <alignment wrapText="1"/>
    </xf>
    <xf numFmtId="0" fontId="159" fillId="0" borderId="0" xfId="1026" applyFont="1" applyAlignment="1">
      <alignment vertical="top"/>
    </xf>
    <xf numFmtId="49" fontId="159" fillId="0" borderId="19" xfId="1026" applyNumberFormat="1" applyFont="1" applyBorder="1" applyAlignment="1">
      <alignment horizontal="left" vertical="top" wrapText="1"/>
    </xf>
    <xf numFmtId="262" fontId="11" fillId="54" borderId="0" xfId="1026" applyNumberFormat="1" applyFont="1" applyFill="1" applyAlignment="1">
      <alignment horizontal="right"/>
    </xf>
    <xf numFmtId="262" fontId="70" fillId="54" borderId="50" xfId="1026" applyNumberFormat="1" applyFont="1" applyFill="1" applyBorder="1" applyAlignment="1">
      <alignment horizontal="right"/>
    </xf>
    <xf numFmtId="263" fontId="70" fillId="54" borderId="51" xfId="1026" quotePrefix="1" applyNumberFormat="1" applyFont="1" applyFill="1" applyBorder="1" applyAlignment="1">
      <alignment horizontal="right"/>
    </xf>
    <xf numFmtId="262" fontId="155" fillId="54" borderId="50" xfId="1026" applyNumberFormat="1" applyFont="1" applyFill="1" applyBorder="1" applyAlignment="1">
      <alignment horizontal="right"/>
    </xf>
    <xf numFmtId="262" fontId="157" fillId="54" borderId="0" xfId="1026" applyNumberFormat="1" applyFont="1" applyFill="1" applyAlignment="1">
      <alignment horizontal="right"/>
    </xf>
    <xf numFmtId="2" fontId="155" fillId="54" borderId="0" xfId="1026" applyNumberFormat="1" applyFont="1" applyFill="1" applyAlignment="1">
      <alignment horizontal="right"/>
    </xf>
    <xf numFmtId="263" fontId="155" fillId="54" borderId="66" xfId="1026" quotePrefix="1" applyNumberFormat="1" applyFont="1" applyFill="1" applyBorder="1" applyAlignment="1">
      <alignment horizontal="right"/>
    </xf>
    <xf numFmtId="262" fontId="157" fillId="0" borderId="67" xfId="1026" quotePrefix="1" applyNumberFormat="1" applyFont="1" applyBorder="1" applyAlignment="1">
      <alignment horizontal="right"/>
    </xf>
    <xf numFmtId="262" fontId="157" fillId="0" borderId="33" xfId="1026" quotePrefix="1" applyNumberFormat="1" applyFont="1" applyBorder="1" applyAlignment="1">
      <alignment horizontal="right"/>
    </xf>
    <xf numFmtId="262" fontId="157" fillId="54" borderId="33" xfId="1026" applyNumberFormat="1" applyFont="1" applyFill="1" applyBorder="1" applyAlignment="1">
      <alignment horizontal="right"/>
    </xf>
    <xf numFmtId="1" fontId="155" fillId="54" borderId="0" xfId="1026" applyNumberFormat="1" applyFont="1" applyFill="1" applyAlignment="1">
      <alignment horizontal="right"/>
    </xf>
    <xf numFmtId="262" fontId="175" fillId="54" borderId="33" xfId="1026" applyNumberFormat="1" applyFont="1" applyFill="1" applyBorder="1" applyAlignment="1">
      <alignment horizontal="right"/>
    </xf>
    <xf numFmtId="262" fontId="176" fillId="54" borderId="33" xfId="1026" applyNumberFormat="1" applyFont="1" applyFill="1" applyBorder="1" applyAlignment="1">
      <alignment horizontal="right"/>
    </xf>
    <xf numFmtId="262" fontId="175" fillId="54" borderId="0" xfId="1026" applyNumberFormat="1" applyFont="1" applyFill="1" applyAlignment="1">
      <alignment horizontal="right" vertical="center"/>
    </xf>
    <xf numFmtId="262" fontId="175" fillId="54" borderId="0" xfId="1026" applyNumberFormat="1" applyFont="1" applyFill="1" applyAlignment="1">
      <alignment vertical="center"/>
    </xf>
    <xf numFmtId="263" fontId="175" fillId="54" borderId="33" xfId="1026" quotePrefix="1" applyNumberFormat="1" applyFont="1" applyFill="1" applyBorder="1" applyAlignment="1">
      <alignment horizontal="right"/>
    </xf>
    <xf numFmtId="262" fontId="175" fillId="54" borderId="0" xfId="1026" applyNumberFormat="1" applyFont="1" applyFill="1" applyAlignment="1">
      <alignment horizontal="right"/>
    </xf>
    <xf numFmtId="262" fontId="175" fillId="0" borderId="33" xfId="1026" applyNumberFormat="1" applyFont="1" applyBorder="1" applyAlignment="1">
      <alignment horizontal="right"/>
    </xf>
    <xf numFmtId="263" fontId="70" fillId="54" borderId="66" xfId="1026" quotePrefix="1" applyNumberFormat="1" applyFont="1" applyFill="1" applyBorder="1" applyAlignment="1">
      <alignment horizontal="right"/>
    </xf>
    <xf numFmtId="262" fontId="152" fillId="0" borderId="33" xfId="1026" quotePrefix="1" applyNumberFormat="1" applyFont="1" applyBorder="1" applyAlignment="1">
      <alignment horizontal="right"/>
    </xf>
    <xf numFmtId="262" fontId="152" fillId="54" borderId="33" xfId="1026" applyNumberFormat="1" applyFont="1" applyFill="1" applyBorder="1" applyAlignment="1">
      <alignment horizontal="right"/>
    </xf>
    <xf numFmtId="0" fontId="70" fillId="94" borderId="0" xfId="1026" applyFont="1" applyFill="1" applyAlignment="1">
      <alignment vertical="center"/>
    </xf>
    <xf numFmtId="37" fontId="70" fillId="96" borderId="0" xfId="1026" applyNumberFormat="1" applyFont="1" applyFill="1" applyAlignment="1">
      <alignment vertical="center"/>
    </xf>
    <xf numFmtId="37" fontId="152" fillId="96" borderId="0" xfId="1026" applyNumberFormat="1" applyFont="1" applyFill="1" applyAlignment="1">
      <alignment horizontal="left" vertical="center" indent="1"/>
    </xf>
    <xf numFmtId="37" fontId="70" fillId="97" borderId="0" xfId="1026" applyNumberFormat="1" applyFont="1" applyFill="1" applyAlignment="1">
      <alignment vertical="center"/>
    </xf>
    <xf numFmtId="0" fontId="152" fillId="96" borderId="0" xfId="1026" applyFont="1" applyFill="1" applyAlignment="1">
      <alignment vertical="center"/>
    </xf>
    <xf numFmtId="0" fontId="70" fillId="96" borderId="0" xfId="1026" applyFont="1" applyFill="1" applyAlignment="1">
      <alignment vertical="center"/>
    </xf>
    <xf numFmtId="49" fontId="11" fillId="54" borderId="0" xfId="1026" applyNumberFormat="1" applyFont="1" applyFill="1"/>
    <xf numFmtId="262" fontId="152" fillId="96" borderId="33" xfId="1554" applyNumberFormat="1" applyFont="1" applyFill="1" applyBorder="1" applyAlignment="1" applyProtection="1">
      <alignment horizontal="right"/>
    </xf>
    <xf numFmtId="262" fontId="70" fillId="96" borderId="33" xfId="1554" applyNumberFormat="1" applyFont="1" applyFill="1" applyBorder="1" applyAlignment="1" applyProtection="1">
      <alignment horizontal="right"/>
    </xf>
    <xf numFmtId="263" fontId="152" fillId="54" borderId="33" xfId="1026" quotePrefix="1" applyNumberFormat="1" applyFont="1" applyFill="1" applyBorder="1" applyAlignment="1">
      <alignment horizontal="right"/>
    </xf>
    <xf numFmtId="37" fontId="70" fillId="96" borderId="0" xfId="1026" applyNumberFormat="1" applyFont="1" applyFill="1" applyAlignment="1">
      <alignment horizontal="left" indent="1"/>
    </xf>
    <xf numFmtId="37" fontId="152" fillId="96" borderId="0" xfId="1026" applyNumberFormat="1" applyFont="1" applyFill="1" applyAlignment="1">
      <alignment horizontal="left"/>
    </xf>
    <xf numFmtId="0" fontId="70" fillId="97" borderId="0" xfId="1026" applyFont="1" applyFill="1" applyAlignment="1">
      <alignment vertical="top"/>
    </xf>
    <xf numFmtId="0" fontId="152" fillId="96" borderId="20" xfId="1026" applyFont="1" applyFill="1" applyBorder="1"/>
    <xf numFmtId="0" fontId="231" fillId="54" borderId="0" xfId="1026" applyFont="1" applyFill="1" applyAlignment="1">
      <alignment horizontal="right"/>
    </xf>
    <xf numFmtId="0" fontId="156" fillId="0" borderId="0" xfId="1026" applyFont="1" applyAlignment="1">
      <alignment horizontal="right" vertical="center"/>
    </xf>
    <xf numFmtId="262" fontId="186" fillId="54" borderId="17" xfId="1026" applyNumberFormat="1" applyFont="1" applyFill="1" applyBorder="1" applyAlignment="1">
      <alignment horizontal="right"/>
    </xf>
    <xf numFmtId="0" fontId="186" fillId="96" borderId="0" xfId="0" applyFont="1" applyFill="1" applyAlignment="1">
      <alignment horizontal="right"/>
    </xf>
    <xf numFmtId="0" fontId="186" fillId="96" borderId="7" xfId="0" applyFont="1" applyFill="1" applyBorder="1" applyAlignment="1">
      <alignment horizontal="right" wrapText="1"/>
    </xf>
    <xf numFmtId="262" fontId="186" fillId="54" borderId="49" xfId="1026" applyNumberFormat="1" applyFont="1" applyFill="1" applyBorder="1" applyAlignment="1">
      <alignment horizontal="right"/>
    </xf>
    <xf numFmtId="0" fontId="192" fillId="97" borderId="71" xfId="1026" applyFont="1" applyFill="1" applyBorder="1"/>
    <xf numFmtId="0" fontId="193" fillId="96" borderId="1" xfId="1026" applyFont="1" applyFill="1" applyBorder="1" applyAlignment="1">
      <alignment vertical="top"/>
    </xf>
    <xf numFmtId="0" fontId="187" fillId="54" borderId="0" xfId="1026" applyFont="1" applyFill="1" applyAlignment="1">
      <alignment horizontal="left" vertical="center" indent="1"/>
    </xf>
    <xf numFmtId="0" fontId="203" fillId="96" borderId="0" xfId="1026" applyFont="1" applyFill="1" applyAlignment="1">
      <alignment vertical="center"/>
    </xf>
    <xf numFmtId="0" fontId="235" fillId="96" borderId="0" xfId="1026" applyFont="1" applyFill="1" applyAlignment="1">
      <alignment horizontal="left" vertical="top"/>
    </xf>
    <xf numFmtId="192" fontId="159" fillId="96" borderId="50" xfId="2225" applyNumberFormat="1" applyFont="1" applyFill="1" applyBorder="1" applyAlignment="1" applyProtection="1">
      <alignment horizontal="right"/>
    </xf>
    <xf numFmtId="264" fontId="159" fillId="96" borderId="51" xfId="2225" applyNumberFormat="1" applyFont="1" applyFill="1" applyBorder="1" applyAlignment="1" applyProtection="1">
      <alignment horizontal="right"/>
    </xf>
    <xf numFmtId="192" fontId="158" fillId="96" borderId="0" xfId="2225" applyNumberFormat="1" applyFont="1" applyFill="1" applyBorder="1" applyAlignment="1" applyProtection="1">
      <alignment horizontal="right"/>
    </xf>
    <xf numFmtId="264" fontId="158" fillId="96" borderId="7" xfId="2225" applyNumberFormat="1" applyFont="1" applyFill="1" applyBorder="1" applyAlignment="1" applyProtection="1">
      <alignment horizontal="right"/>
    </xf>
    <xf numFmtId="164" fontId="158" fillId="96" borderId="7" xfId="0" applyNumberFormat="1" applyFont="1" applyFill="1" applyBorder="1" applyAlignment="1">
      <alignment horizontal="right"/>
    </xf>
    <xf numFmtId="0" fontId="159" fillId="54" borderId="35" xfId="1026" applyFont="1" applyFill="1" applyBorder="1" applyAlignment="1">
      <alignment horizontal="left" vertical="top"/>
    </xf>
    <xf numFmtId="0" fontId="159" fillId="54" borderId="35" xfId="1026" applyFont="1" applyFill="1" applyBorder="1" applyAlignment="1">
      <alignment vertical="center"/>
    </xf>
    <xf numFmtId="0" fontId="158" fillId="96" borderId="0" xfId="1026" applyFont="1" applyFill="1" applyAlignment="1">
      <alignment horizontal="left" wrapText="1" indent="1"/>
    </xf>
    <xf numFmtId="0" fontId="158" fillId="54" borderId="35" xfId="1026" applyFont="1" applyFill="1" applyBorder="1"/>
    <xf numFmtId="0" fontId="158" fillId="54" borderId="0" xfId="1026" applyFont="1" applyFill="1" applyAlignment="1">
      <alignment vertical="top"/>
    </xf>
    <xf numFmtId="192" fontId="159" fillId="96" borderId="7" xfId="2225" applyNumberFormat="1" applyFont="1" applyFill="1" applyBorder="1" applyAlignment="1" applyProtection="1">
      <alignment horizontal="right"/>
    </xf>
    <xf numFmtId="192" fontId="158" fillId="96" borderId="7" xfId="2225" applyNumberFormat="1" applyFont="1" applyFill="1" applyBorder="1" applyAlignment="1" applyProtection="1">
      <alignment horizontal="right"/>
    </xf>
    <xf numFmtId="192" fontId="158" fillId="96" borderId="7" xfId="2225" applyNumberFormat="1" applyFont="1" applyFill="1" applyBorder="1" applyAlignment="1" applyProtection="1">
      <alignment horizontal="right" wrapText="1"/>
    </xf>
    <xf numFmtId="0" fontId="158" fillId="0" borderId="0" xfId="1026" applyFont="1" applyAlignment="1">
      <alignment horizontal="left" vertical="center" indent="2"/>
    </xf>
    <xf numFmtId="0" fontId="159" fillId="54" borderId="35" xfId="1026" applyFont="1" applyFill="1" applyBorder="1" applyAlignment="1">
      <alignment horizontal="left"/>
    </xf>
    <xf numFmtId="0" fontId="225" fillId="96" borderId="20" xfId="1026" applyFont="1" applyFill="1" applyBorder="1"/>
    <xf numFmtId="0" fontId="152" fillId="96" borderId="0" xfId="1026" applyFont="1" applyFill="1" applyAlignment="1">
      <alignment horizontal="left" vertical="center"/>
    </xf>
    <xf numFmtId="0" fontId="152" fillId="96" borderId="55" xfId="1026" applyFont="1" applyFill="1" applyBorder="1"/>
    <xf numFmtId="192" fontId="159" fillId="96" borderId="0" xfId="2225" applyNumberFormat="1" applyFont="1" applyFill="1" applyBorder="1" applyAlignment="1" applyProtection="1">
      <alignment horizontal="right"/>
    </xf>
    <xf numFmtId="192" fontId="159" fillId="0" borderId="0" xfId="2225" applyNumberFormat="1" applyFont="1" applyFill="1" applyBorder="1" applyAlignment="1" applyProtection="1">
      <alignment horizontal="right"/>
    </xf>
    <xf numFmtId="192" fontId="158" fillId="0" borderId="0" xfId="2225" applyNumberFormat="1" applyFont="1" applyFill="1" applyBorder="1" applyAlignment="1" applyProtection="1">
      <alignment horizontal="right"/>
    </xf>
    <xf numFmtId="265" fontId="158" fillId="96" borderId="0" xfId="0" applyNumberFormat="1" applyFont="1" applyFill="1" applyAlignment="1">
      <alignment horizontal="right"/>
    </xf>
    <xf numFmtId="192" fontId="159" fillId="0" borderId="35" xfId="2225" applyNumberFormat="1" applyFont="1" applyFill="1" applyBorder="1" applyAlignment="1" applyProtection="1">
      <alignment horizontal="right"/>
    </xf>
    <xf numFmtId="192" fontId="158" fillId="96" borderId="35" xfId="2225" applyNumberFormat="1" applyFont="1" applyFill="1" applyBorder="1" applyAlignment="1" applyProtection="1">
      <alignment horizontal="right"/>
    </xf>
    <xf numFmtId="192" fontId="159" fillId="96" borderId="35" xfId="2225" applyNumberFormat="1" applyFont="1" applyFill="1" applyBorder="1" applyAlignment="1" applyProtection="1">
      <alignment horizontal="right"/>
    </xf>
    <xf numFmtId="192" fontId="159" fillId="0" borderId="57" xfId="2225" applyNumberFormat="1" applyFont="1" applyFill="1" applyBorder="1" applyAlignment="1" applyProtection="1">
      <alignment horizontal="right"/>
    </xf>
    <xf numFmtId="192" fontId="158" fillId="96" borderId="57" xfId="2225" applyNumberFormat="1" applyFont="1" applyFill="1" applyBorder="1" applyAlignment="1" applyProtection="1">
      <alignment horizontal="right"/>
    </xf>
    <xf numFmtId="192" fontId="158" fillId="54" borderId="57" xfId="2225" applyNumberFormat="1" applyFont="1" applyFill="1" applyBorder="1" applyAlignment="1" applyProtection="1">
      <alignment horizontal="right"/>
    </xf>
    <xf numFmtId="265" fontId="159" fillId="96" borderId="52" xfId="0" applyNumberFormat="1" applyFont="1" applyFill="1" applyBorder="1" applyAlignment="1">
      <alignment horizontal="right"/>
    </xf>
    <xf numFmtId="265" fontId="158" fillId="96" borderId="57" xfId="1026" applyNumberFormat="1" applyFont="1" applyFill="1" applyBorder="1" applyAlignment="1">
      <alignment horizontal="right"/>
    </xf>
    <xf numFmtId="267" fontId="187" fillId="96" borderId="0" xfId="751" applyNumberFormat="1" applyFont="1" applyFill="1" applyBorder="1" applyAlignment="1" applyProtection="1">
      <alignment horizontal="right"/>
    </xf>
    <xf numFmtId="267" fontId="187" fillId="96" borderId="17" xfId="751" applyNumberFormat="1" applyFont="1" applyFill="1" applyBorder="1" applyAlignment="1" applyProtection="1">
      <alignment horizontal="right"/>
    </xf>
    <xf numFmtId="267" fontId="187" fillId="96" borderId="48" xfId="751" applyNumberFormat="1" applyFont="1" applyFill="1" applyBorder="1" applyAlignment="1" applyProtection="1">
      <alignment horizontal="right"/>
    </xf>
    <xf numFmtId="265" fontId="187" fillId="96" borderId="0" xfId="1026" applyNumberFormat="1" applyFont="1" applyFill="1" applyAlignment="1">
      <alignment horizontal="right"/>
    </xf>
    <xf numFmtId="268" fontId="70" fillId="96" borderId="0" xfId="1556" applyNumberFormat="1" applyFont="1" applyFill="1" applyAlignment="1" applyProtection="1">
      <alignment horizontal="right"/>
    </xf>
    <xf numFmtId="262" fontId="70" fillId="96" borderId="0" xfId="1556" applyNumberFormat="1" applyFont="1" applyFill="1" applyAlignment="1" applyProtection="1">
      <alignment horizontal="right"/>
    </xf>
    <xf numFmtId="262" fontId="152" fillId="96" borderId="0" xfId="1556" applyNumberFormat="1" applyFont="1" applyFill="1" applyAlignment="1" applyProtection="1">
      <alignment horizontal="right"/>
    </xf>
    <xf numFmtId="268" fontId="152" fillId="96" borderId="0" xfId="1026" applyNumberFormat="1" applyFont="1" applyFill="1" applyAlignment="1">
      <alignment horizontal="right"/>
    </xf>
    <xf numFmtId="262" fontId="152" fillId="96" borderId="0" xfId="1556" applyNumberFormat="1" applyFont="1" applyFill="1" applyBorder="1" applyAlignment="1" applyProtection="1">
      <alignment horizontal="right"/>
    </xf>
    <xf numFmtId="262" fontId="152" fillId="96" borderId="0" xfId="1026" applyNumberFormat="1" applyFont="1" applyFill="1" applyAlignment="1">
      <alignment horizontal="right"/>
    </xf>
    <xf numFmtId="262" fontId="70" fillId="96" borderId="0" xfId="1026" applyNumberFormat="1" applyFont="1" applyFill="1" applyAlignment="1">
      <alignment horizontal="right"/>
    </xf>
    <xf numFmtId="262" fontId="152" fillId="0" borderId="0" xfId="1026" applyNumberFormat="1" applyFont="1" applyAlignment="1">
      <alignment horizontal="right"/>
    </xf>
    <xf numFmtId="262" fontId="70" fillId="96" borderId="33" xfId="1026" applyNumberFormat="1" applyFont="1" applyFill="1" applyBorder="1" applyAlignment="1">
      <alignment horizontal="right"/>
    </xf>
    <xf numFmtId="262" fontId="152" fillId="96" borderId="33" xfId="1556" applyNumberFormat="1" applyFont="1" applyFill="1" applyBorder="1" applyAlignment="1" applyProtection="1">
      <alignment horizontal="right"/>
    </xf>
    <xf numFmtId="262" fontId="152" fillId="96" borderId="33" xfId="1026" applyNumberFormat="1" applyFont="1" applyFill="1" applyBorder="1" applyAlignment="1">
      <alignment horizontal="right"/>
    </xf>
    <xf numFmtId="263" fontId="152" fillId="0" borderId="0" xfId="1026" applyNumberFormat="1" applyFont="1" applyAlignment="1">
      <alignment horizontal="right"/>
    </xf>
    <xf numFmtId="268" fontId="70" fillId="96" borderId="0" xfId="1026" applyNumberFormat="1" applyFont="1" applyFill="1" applyAlignment="1">
      <alignment horizontal="right"/>
    </xf>
    <xf numFmtId="268" fontId="152" fillId="96" borderId="0" xfId="1556" applyNumberFormat="1" applyFont="1" applyFill="1" applyAlignment="1" applyProtection="1">
      <alignment horizontal="right"/>
    </xf>
    <xf numFmtId="268" fontId="152" fillId="96" borderId="0" xfId="1556" applyNumberFormat="1" applyFont="1" applyFill="1" applyBorder="1" applyAlignment="1" applyProtection="1">
      <alignment horizontal="right"/>
    </xf>
    <xf numFmtId="266" fontId="152" fillId="96" borderId="20" xfId="1026" applyNumberFormat="1" applyFont="1" applyFill="1" applyBorder="1" applyAlignment="1">
      <alignment horizontal="right"/>
    </xf>
    <xf numFmtId="269" fontId="152" fillId="96" borderId="0" xfId="751" applyNumberFormat="1" applyFont="1" applyFill="1" applyBorder="1" applyAlignment="1" applyProtection="1">
      <alignment horizontal="right"/>
    </xf>
    <xf numFmtId="263" fontId="152" fillId="96" borderId="0" xfId="1556" applyNumberFormat="1" applyFont="1" applyFill="1" applyAlignment="1" applyProtection="1">
      <alignment horizontal="right"/>
    </xf>
    <xf numFmtId="263" fontId="70" fillId="96" borderId="0" xfId="1556" applyNumberFormat="1" applyFont="1" applyFill="1" applyAlignment="1" applyProtection="1">
      <alignment horizontal="right"/>
    </xf>
    <xf numFmtId="268" fontId="70" fillId="96" borderId="0" xfId="1556" applyNumberFormat="1" applyFont="1" applyFill="1" applyBorder="1" applyAlignment="1" applyProtection="1">
      <alignment horizontal="right"/>
    </xf>
    <xf numFmtId="262" fontId="70" fillId="96" borderId="52" xfId="1556" applyNumberFormat="1" applyFont="1" applyFill="1" applyBorder="1" applyAlignment="1" applyProtection="1">
      <alignment horizontal="right" vertical="center"/>
    </xf>
    <xf numFmtId="262" fontId="152" fillId="96" borderId="0" xfId="1026" applyNumberFormat="1" applyFont="1" applyFill="1" applyAlignment="1">
      <alignment horizontal="right" vertical="center"/>
    </xf>
    <xf numFmtId="267" fontId="152" fillId="54" borderId="0" xfId="805" applyNumberFormat="1" applyFont="1" applyFill="1" applyBorder="1" applyAlignment="1" applyProtection="1">
      <alignment horizontal="right" vertical="center"/>
    </xf>
    <xf numFmtId="268" fontId="70" fillId="96" borderId="52" xfId="1026" applyNumberFormat="1" applyFont="1" applyFill="1" applyBorder="1" applyAlignment="1">
      <alignment horizontal="right" vertical="center"/>
    </xf>
    <xf numFmtId="268" fontId="152" fillId="96" borderId="0" xfId="1026" applyNumberFormat="1" applyFont="1" applyFill="1" applyAlignment="1">
      <alignment horizontal="right" vertical="center"/>
    </xf>
    <xf numFmtId="262" fontId="70" fillId="96" borderId="66" xfId="1556" applyNumberFormat="1" applyFont="1" applyFill="1" applyBorder="1" applyAlignment="1" applyProtection="1">
      <alignment horizontal="right" vertical="center"/>
    </xf>
    <xf numFmtId="262" fontId="152" fillId="96" borderId="33" xfId="1026" applyNumberFormat="1" applyFont="1" applyFill="1" applyBorder="1" applyAlignment="1">
      <alignment horizontal="right" vertical="center"/>
    </xf>
    <xf numFmtId="262" fontId="70" fillId="96" borderId="66" xfId="1026" applyNumberFormat="1" applyFont="1" applyFill="1" applyBorder="1" applyAlignment="1">
      <alignment horizontal="right" vertical="center"/>
    </xf>
    <xf numFmtId="268" fontId="152" fillId="0" borderId="0" xfId="1026" applyNumberFormat="1" applyFont="1" applyAlignment="1">
      <alignment horizontal="right" vertical="center"/>
    </xf>
    <xf numFmtId="267" fontId="152" fillId="0" borderId="0" xfId="805" applyNumberFormat="1" applyFont="1" applyFill="1" applyBorder="1" applyAlignment="1" applyProtection="1">
      <alignment horizontal="right" vertical="center"/>
    </xf>
    <xf numFmtId="266" fontId="70" fillId="0" borderId="66" xfId="1026" applyNumberFormat="1" applyFont="1" applyBorder="1" applyAlignment="1">
      <alignment horizontal="right" vertical="center"/>
    </xf>
    <xf numFmtId="266" fontId="152" fillId="96" borderId="20" xfId="1026" applyNumberFormat="1" applyFont="1" applyFill="1" applyBorder="1" applyAlignment="1">
      <alignment horizontal="right" vertical="center"/>
    </xf>
    <xf numFmtId="267" fontId="152" fillId="54" borderId="20" xfId="805" applyNumberFormat="1" applyFont="1" applyFill="1" applyBorder="1" applyAlignment="1" applyProtection="1">
      <alignment horizontal="right" vertical="center"/>
    </xf>
    <xf numFmtId="269" fontId="70" fillId="0" borderId="52" xfId="1026" applyNumberFormat="1" applyFont="1" applyBorder="1" applyAlignment="1">
      <alignment horizontal="right" vertical="center"/>
    </xf>
    <xf numFmtId="269" fontId="152" fillId="96" borderId="0" xfId="1103" applyNumberFormat="1" applyFont="1" applyFill="1" applyBorder="1" applyAlignment="1" applyProtection="1">
      <alignment horizontal="right" vertical="center"/>
    </xf>
    <xf numFmtId="270" fontId="188" fillId="54" borderId="0" xfId="751" applyNumberFormat="1" applyFont="1" applyFill="1" applyBorder="1" applyAlignment="1" applyProtection="1">
      <alignment horizontal="right" vertical="center"/>
    </xf>
    <xf numFmtId="262" fontId="152" fillId="96" borderId="0" xfId="1556" applyNumberFormat="1" applyFont="1" applyFill="1" applyAlignment="1" applyProtection="1">
      <alignment horizontal="right" vertical="center"/>
    </xf>
    <xf numFmtId="262" fontId="70" fillId="96" borderId="52" xfId="1026" applyNumberFormat="1" applyFont="1" applyFill="1" applyBorder="1" applyAlignment="1">
      <alignment horizontal="right" vertical="center"/>
    </xf>
    <xf numFmtId="268" fontId="70" fillId="96" borderId="52" xfId="1556" applyNumberFormat="1" applyFont="1" applyFill="1" applyBorder="1" applyAlignment="1" applyProtection="1">
      <alignment horizontal="right" vertical="center"/>
    </xf>
    <xf numFmtId="267" fontId="152" fillId="96" borderId="0" xfId="805" applyNumberFormat="1" applyFont="1" applyFill="1" applyBorder="1" applyAlignment="1" applyProtection="1">
      <alignment horizontal="right" vertical="center"/>
    </xf>
    <xf numFmtId="263" fontId="152" fillId="96" borderId="0" xfId="1556" applyNumberFormat="1" applyFont="1" applyFill="1" applyAlignment="1" applyProtection="1">
      <alignment horizontal="right" vertical="center"/>
    </xf>
    <xf numFmtId="262" fontId="70" fillId="96" borderId="53" xfId="1556" applyNumberFormat="1" applyFont="1" applyFill="1" applyBorder="1" applyAlignment="1" applyProtection="1">
      <alignment horizontal="right" vertical="center"/>
    </xf>
    <xf numFmtId="268" fontId="152" fillId="96" borderId="0" xfId="1556" applyNumberFormat="1" applyFont="1" applyFill="1" applyAlignment="1" applyProtection="1">
      <alignment horizontal="right" vertical="center"/>
    </xf>
    <xf numFmtId="268" fontId="70" fillId="96" borderId="53" xfId="1556" applyNumberFormat="1" applyFont="1" applyFill="1" applyBorder="1" applyAlignment="1" applyProtection="1">
      <alignment horizontal="right" vertical="center"/>
    </xf>
    <xf numFmtId="49" fontId="152" fillId="96" borderId="0" xfId="805" applyNumberFormat="1" applyFont="1" applyFill="1" applyBorder="1" applyAlignment="1" applyProtection="1">
      <alignment horizontal="right" vertical="center"/>
    </xf>
    <xf numFmtId="263" fontId="70" fillId="96" borderId="52" xfId="1556" applyNumberFormat="1" applyFont="1" applyFill="1" applyBorder="1" applyAlignment="1" applyProtection="1">
      <alignment horizontal="right" vertical="center"/>
    </xf>
    <xf numFmtId="263" fontId="152" fillId="96" borderId="0" xfId="1026" applyNumberFormat="1" applyFont="1" applyFill="1" applyAlignment="1">
      <alignment horizontal="right" vertical="center"/>
    </xf>
    <xf numFmtId="262" fontId="70" fillId="96" borderId="53" xfId="1026" applyNumberFormat="1" applyFont="1" applyFill="1" applyBorder="1" applyAlignment="1">
      <alignment horizontal="right" vertical="center"/>
    </xf>
    <xf numFmtId="268" fontId="70" fillId="96" borderId="73" xfId="1026" applyNumberFormat="1" applyFont="1" applyFill="1" applyBorder="1" applyAlignment="1">
      <alignment horizontal="right" vertical="center"/>
    </xf>
    <xf numFmtId="262" fontId="70" fillId="96" borderId="0" xfId="1556" applyNumberFormat="1" applyFont="1" applyFill="1" applyBorder="1" applyAlignment="1" applyProtection="1">
      <alignment horizontal="right"/>
    </xf>
    <xf numFmtId="263" fontId="70" fillId="96" borderId="0" xfId="1026" applyNumberFormat="1" applyFont="1" applyFill="1" applyAlignment="1">
      <alignment horizontal="right"/>
    </xf>
    <xf numFmtId="263" fontId="152" fillId="96" borderId="0" xfId="1026" applyNumberFormat="1" applyFont="1" applyFill="1" applyAlignment="1">
      <alignment horizontal="right"/>
    </xf>
    <xf numFmtId="263" fontId="70" fillId="96" borderId="33" xfId="1026" applyNumberFormat="1" applyFont="1" applyFill="1" applyBorder="1" applyAlignment="1">
      <alignment horizontal="right"/>
    </xf>
    <xf numFmtId="263" fontId="152" fillId="96" borderId="33" xfId="1026" applyNumberFormat="1" applyFont="1" applyFill="1" applyBorder="1" applyAlignment="1">
      <alignment horizontal="right"/>
    </xf>
    <xf numFmtId="262" fontId="70" fillId="97" borderId="20" xfId="1026" applyNumberFormat="1" applyFont="1" applyFill="1" applyBorder="1" applyAlignment="1">
      <alignment horizontal="right"/>
    </xf>
    <xf numFmtId="262" fontId="152" fillId="97" borderId="20" xfId="1026" applyNumberFormat="1" applyFont="1" applyFill="1" applyBorder="1" applyAlignment="1">
      <alignment horizontal="right"/>
    </xf>
    <xf numFmtId="263" fontId="152" fillId="96" borderId="0" xfId="1556" applyNumberFormat="1" applyFont="1" applyFill="1" applyBorder="1" applyAlignment="1" applyProtection="1">
      <alignment horizontal="right"/>
    </xf>
    <xf numFmtId="263" fontId="152" fillId="97" borderId="20" xfId="1026" applyNumberFormat="1" applyFont="1" applyFill="1" applyBorder="1" applyAlignment="1">
      <alignment horizontal="right"/>
    </xf>
    <xf numFmtId="262" fontId="70" fillId="97" borderId="0" xfId="1026" applyNumberFormat="1" applyFont="1" applyFill="1" applyAlignment="1">
      <alignment horizontal="right"/>
    </xf>
    <xf numFmtId="262" fontId="152" fillId="97" borderId="0" xfId="1026" applyNumberFormat="1" applyFont="1" applyFill="1" applyAlignment="1">
      <alignment horizontal="right"/>
    </xf>
    <xf numFmtId="267" fontId="219" fillId="0" borderId="0" xfId="1103" applyNumberFormat="1" applyFont="1" applyFill="1" applyBorder="1" applyAlignment="1" applyProtection="1">
      <alignment horizontal="right"/>
    </xf>
    <xf numFmtId="267" fontId="188" fillId="0" borderId="0" xfId="1103" applyNumberFormat="1" applyFont="1" applyFill="1" applyBorder="1" applyAlignment="1" applyProtection="1">
      <alignment horizontal="right"/>
    </xf>
    <xf numFmtId="267" fontId="188" fillId="96" borderId="0" xfId="1103" applyNumberFormat="1" applyFont="1" applyFill="1" applyBorder="1" applyAlignment="1" applyProtection="1">
      <alignment horizontal="right"/>
    </xf>
    <xf numFmtId="263" fontId="152" fillId="96" borderId="0" xfId="1556" applyNumberFormat="1" applyFont="1" applyFill="1" applyAlignment="1" applyProtection="1">
      <alignment horizontal="right" vertical="top"/>
    </xf>
    <xf numFmtId="267" fontId="219" fillId="0" borderId="0" xfId="1103" applyNumberFormat="1" applyFont="1" applyFill="1" applyBorder="1" applyAlignment="1" applyProtection="1">
      <alignment horizontal="right" vertical="top"/>
    </xf>
    <xf numFmtId="267" fontId="188" fillId="0" borderId="0" xfId="1103" applyNumberFormat="1" applyFont="1" applyFill="1" applyBorder="1" applyAlignment="1" applyProtection="1">
      <alignment horizontal="right" vertical="top"/>
    </xf>
    <xf numFmtId="267" fontId="188" fillId="96" borderId="0" xfId="1103" applyNumberFormat="1" applyFont="1" applyFill="1" applyBorder="1" applyAlignment="1" applyProtection="1">
      <alignment horizontal="right" vertical="top"/>
    </xf>
    <xf numFmtId="267" fontId="152" fillId="96" borderId="0" xfId="751" applyNumberFormat="1" applyFont="1" applyFill="1" applyBorder="1" applyAlignment="1" applyProtection="1">
      <alignment horizontal="right"/>
    </xf>
    <xf numFmtId="262" fontId="70" fillId="96" borderId="52" xfId="1026" applyNumberFormat="1" applyFont="1" applyFill="1" applyBorder="1" applyAlignment="1">
      <alignment horizontal="right"/>
    </xf>
    <xf numFmtId="267" fontId="152" fillId="54" borderId="0" xfId="805" applyNumberFormat="1" applyFont="1" applyFill="1" applyBorder="1" applyAlignment="1" applyProtection="1">
      <alignment horizontal="right"/>
    </xf>
    <xf numFmtId="263" fontId="70" fillId="96" borderId="52" xfId="1026" applyNumberFormat="1" applyFont="1" applyFill="1" applyBorder="1" applyAlignment="1">
      <alignment horizontal="right"/>
    </xf>
    <xf numFmtId="263" fontId="70" fillId="96" borderId="66" xfId="1026" applyNumberFormat="1" applyFont="1" applyFill="1" applyBorder="1" applyAlignment="1">
      <alignment horizontal="right"/>
    </xf>
    <xf numFmtId="262" fontId="70" fillId="0" borderId="53" xfId="1026" applyNumberFormat="1" applyFont="1" applyBorder="1" applyAlignment="1">
      <alignment horizontal="right"/>
    </xf>
    <xf numFmtId="263" fontId="70" fillId="0" borderId="52" xfId="1026" applyNumberFormat="1" applyFont="1" applyBorder="1" applyAlignment="1">
      <alignment horizontal="right"/>
    </xf>
    <xf numFmtId="262" fontId="70" fillId="97" borderId="60" xfId="1026" applyNumberFormat="1" applyFont="1" applyFill="1" applyBorder="1" applyAlignment="1">
      <alignment horizontal="right"/>
    </xf>
    <xf numFmtId="267" fontId="152" fillId="97" borderId="20" xfId="805" applyNumberFormat="1" applyFont="1" applyFill="1" applyBorder="1" applyAlignment="1" applyProtection="1">
      <alignment horizontal="right"/>
    </xf>
    <xf numFmtId="263" fontId="70" fillId="97" borderId="60" xfId="1026" applyNumberFormat="1" applyFont="1" applyFill="1" applyBorder="1" applyAlignment="1">
      <alignment horizontal="right"/>
    </xf>
    <xf numFmtId="262" fontId="70" fillId="97" borderId="52" xfId="1026" applyNumberFormat="1" applyFont="1" applyFill="1" applyBorder="1" applyAlignment="1">
      <alignment horizontal="right"/>
    </xf>
    <xf numFmtId="267" fontId="152" fillId="97" borderId="0" xfId="805" applyNumberFormat="1" applyFont="1" applyFill="1" applyBorder="1" applyAlignment="1" applyProtection="1">
      <alignment horizontal="right"/>
    </xf>
    <xf numFmtId="262" fontId="70" fillId="96" borderId="66" xfId="1026" applyNumberFormat="1" applyFont="1" applyFill="1" applyBorder="1" applyAlignment="1">
      <alignment horizontal="right"/>
    </xf>
    <xf numFmtId="267" fontId="152" fillId="96" borderId="0" xfId="805" applyNumberFormat="1" applyFont="1" applyFill="1" applyBorder="1" applyAlignment="1" applyProtection="1">
      <alignment horizontal="right"/>
    </xf>
    <xf numFmtId="271" fontId="188" fillId="96" borderId="0" xfId="751" applyNumberFormat="1" applyFont="1" applyFill="1" applyBorder="1" applyAlignment="1" applyProtection="1">
      <alignment horizontal="right"/>
    </xf>
    <xf numFmtId="263" fontId="70" fillId="97" borderId="20" xfId="1026" applyNumberFormat="1" applyFont="1" applyFill="1" applyBorder="1" applyAlignment="1">
      <alignment horizontal="right"/>
    </xf>
    <xf numFmtId="263" fontId="70" fillId="97" borderId="0" xfId="1026" applyNumberFormat="1" applyFont="1" applyFill="1" applyAlignment="1">
      <alignment horizontal="right"/>
    </xf>
    <xf numFmtId="263" fontId="152" fillId="94" borderId="0" xfId="1026" applyNumberFormat="1" applyFont="1" applyFill="1" applyAlignment="1">
      <alignment horizontal="right"/>
    </xf>
    <xf numFmtId="267" fontId="219" fillId="96" borderId="0" xfId="1103" applyNumberFormat="1" applyFont="1" applyFill="1" applyBorder="1" applyAlignment="1" applyProtection="1">
      <alignment horizontal="right"/>
    </xf>
    <xf numFmtId="271" fontId="188" fillId="0" borderId="0" xfId="751" applyNumberFormat="1" applyFont="1" applyFill="1" applyBorder="1" applyAlignment="1" applyProtection="1">
      <alignment horizontal="right"/>
    </xf>
    <xf numFmtId="49" fontId="152" fillId="96" borderId="0" xfId="1026" applyNumberFormat="1" applyFont="1" applyFill="1" applyAlignment="1">
      <alignment horizontal="right"/>
    </xf>
    <xf numFmtId="49" fontId="152" fillId="96" borderId="33" xfId="1026" applyNumberFormat="1" applyFont="1" applyFill="1" applyBorder="1" applyAlignment="1">
      <alignment horizontal="right"/>
    </xf>
    <xf numFmtId="49" fontId="152" fillId="97" borderId="20" xfId="1026" applyNumberFormat="1" applyFont="1" applyFill="1" applyBorder="1" applyAlignment="1">
      <alignment horizontal="right"/>
    </xf>
    <xf numFmtId="263" fontId="70" fillId="97" borderId="52" xfId="1026" applyNumberFormat="1" applyFont="1" applyFill="1" applyBorder="1" applyAlignment="1">
      <alignment horizontal="right"/>
    </xf>
    <xf numFmtId="263" fontId="152" fillId="97" borderId="0" xfId="1026" applyNumberFormat="1" applyFont="1" applyFill="1" applyAlignment="1">
      <alignment horizontal="right"/>
    </xf>
    <xf numFmtId="49" fontId="152" fillId="97" borderId="0" xfId="1026" applyNumberFormat="1" applyFont="1" applyFill="1" applyAlignment="1">
      <alignment horizontal="right"/>
    </xf>
    <xf numFmtId="262" fontId="176" fillId="96" borderId="0" xfId="1554" applyNumberFormat="1" applyFont="1" applyFill="1" applyBorder="1" applyAlignment="1" applyProtection="1">
      <alignment horizontal="right"/>
    </xf>
    <xf numFmtId="262" fontId="175" fillId="96" borderId="0" xfId="1554" applyNumberFormat="1" applyFont="1" applyFill="1" applyBorder="1" applyAlignment="1" applyProtection="1">
      <alignment horizontal="right"/>
    </xf>
    <xf numFmtId="263" fontId="176" fillId="96" borderId="0" xfId="1554" applyNumberFormat="1" applyFont="1" applyFill="1" applyBorder="1" applyAlignment="1" applyProtection="1">
      <alignment horizontal="right"/>
    </xf>
    <xf numFmtId="263" fontId="175" fillId="96" borderId="0" xfId="1554" applyNumberFormat="1" applyFont="1" applyFill="1" applyBorder="1" applyAlignment="1" applyProtection="1">
      <alignment horizontal="right"/>
    </xf>
    <xf numFmtId="262" fontId="176" fillId="96" borderId="20" xfId="1554" applyNumberFormat="1" applyFont="1" applyFill="1" applyBorder="1" applyAlignment="1" applyProtection="1">
      <alignment horizontal="right"/>
    </xf>
    <xf numFmtId="262" fontId="175" fillId="96" borderId="20" xfId="1554" applyNumberFormat="1" applyFont="1" applyFill="1" applyBorder="1" applyAlignment="1" applyProtection="1">
      <alignment horizontal="right"/>
    </xf>
    <xf numFmtId="263" fontId="174" fillId="96" borderId="0" xfId="1554" applyNumberFormat="1" applyFont="1" applyFill="1" applyBorder="1" applyAlignment="1" applyProtection="1">
      <alignment horizontal="right"/>
    </xf>
    <xf numFmtId="262" fontId="174" fillId="96" borderId="20" xfId="1554" applyNumberFormat="1" applyFont="1" applyFill="1" applyBorder="1" applyAlignment="1" applyProtection="1">
      <alignment horizontal="right"/>
    </xf>
    <xf numFmtId="0" fontId="175" fillId="0" borderId="0" xfId="0" applyFont="1" applyAlignment="1">
      <alignment horizontal="left"/>
    </xf>
    <xf numFmtId="267" fontId="177" fillId="96" borderId="0" xfId="1555" applyNumberFormat="1" applyFont="1" applyFill="1" applyBorder="1" applyAlignment="1" applyProtection="1">
      <alignment horizontal="right"/>
    </xf>
    <xf numFmtId="267" fontId="178" fillId="96" borderId="0" xfId="1555" applyNumberFormat="1" applyFont="1" applyFill="1" applyBorder="1" applyAlignment="1" applyProtection="1">
      <alignment horizontal="right"/>
    </xf>
    <xf numFmtId="234" fontId="236" fillId="96" borderId="0" xfId="1554" applyNumberFormat="1" applyFont="1" applyFill="1" applyBorder="1" applyAlignment="1" applyProtection="1">
      <alignment horizontal="right"/>
    </xf>
    <xf numFmtId="267" fontId="177" fillId="0" borderId="0" xfId="1555" applyNumberFormat="1" applyFont="1" applyFill="1" applyBorder="1" applyAlignment="1" applyProtection="1">
      <alignment horizontal="right"/>
    </xf>
    <xf numFmtId="204" fontId="173" fillId="96" borderId="0" xfId="1555" applyNumberFormat="1" applyFont="1" applyFill="1" applyBorder="1" applyAlignment="1" applyProtection="1">
      <alignment horizontal="right"/>
    </xf>
    <xf numFmtId="263" fontId="175" fillId="96" borderId="20" xfId="1554" applyNumberFormat="1" applyFont="1" applyFill="1" applyBorder="1" applyAlignment="1" applyProtection="1">
      <alignment horizontal="right"/>
    </xf>
    <xf numFmtId="234" fontId="154" fillId="96" borderId="0" xfId="1554" applyNumberFormat="1" applyFont="1" applyFill="1" applyBorder="1" applyAlignment="1" applyProtection="1">
      <alignment horizontal="right"/>
    </xf>
    <xf numFmtId="263" fontId="154" fillId="96" borderId="20" xfId="1554" applyNumberFormat="1" applyFont="1" applyFill="1" applyBorder="1" applyAlignment="1" applyProtection="1">
      <alignment horizontal="right"/>
    </xf>
    <xf numFmtId="267" fontId="173" fillId="96" borderId="0" xfId="1555" applyNumberFormat="1" applyFont="1" applyFill="1" applyBorder="1" applyAlignment="1" applyProtection="1">
      <alignment horizontal="right"/>
    </xf>
    <xf numFmtId="262" fontId="158" fillId="96" borderId="0" xfId="1026" applyNumberFormat="1" applyFont="1" applyFill="1" applyAlignment="1">
      <alignment horizontal="right"/>
    </xf>
    <xf numFmtId="262" fontId="159" fillId="96" borderId="0" xfId="1026" applyNumberFormat="1" applyFont="1" applyFill="1" applyAlignment="1">
      <alignment horizontal="right"/>
    </xf>
    <xf numFmtId="263" fontId="159" fillId="0" borderId="0" xfId="1026" applyNumberFormat="1" applyFont="1" applyAlignment="1">
      <alignment horizontal="right"/>
    </xf>
    <xf numFmtId="263" fontId="158" fillId="96" borderId="0" xfId="1026" applyNumberFormat="1" applyFont="1" applyFill="1" applyAlignment="1">
      <alignment horizontal="right"/>
    </xf>
    <xf numFmtId="267" fontId="163" fillId="96" borderId="0" xfId="1103" applyNumberFormat="1" applyFont="1" applyFill="1" applyBorder="1" applyAlignment="1" applyProtection="1">
      <alignment horizontal="right" vertical="center"/>
    </xf>
    <xf numFmtId="267" fontId="161" fillId="96" borderId="0" xfId="1103" applyNumberFormat="1" applyFont="1" applyFill="1" applyBorder="1" applyAlignment="1" applyProtection="1">
      <alignment horizontal="right" vertical="center"/>
    </xf>
    <xf numFmtId="263" fontId="159" fillId="96" borderId="0" xfId="1026" applyNumberFormat="1" applyFont="1" applyFill="1" applyAlignment="1">
      <alignment horizontal="right"/>
    </xf>
    <xf numFmtId="263" fontId="158" fillId="0" borderId="0" xfId="1026" applyNumberFormat="1" applyFont="1" applyAlignment="1">
      <alignment horizontal="right"/>
    </xf>
    <xf numFmtId="263" fontId="158" fillId="96" borderId="57" xfId="1026" applyNumberFormat="1" applyFont="1" applyFill="1" applyBorder="1" applyAlignment="1">
      <alignment horizontal="right"/>
    </xf>
    <xf numFmtId="262" fontId="158" fillId="96" borderId="57" xfId="1026" applyNumberFormat="1" applyFont="1" applyFill="1" applyBorder="1" applyAlignment="1">
      <alignment horizontal="right"/>
    </xf>
    <xf numFmtId="272" fontId="158" fillId="96" borderId="7" xfId="1026" applyNumberFormat="1" applyFont="1" applyFill="1" applyBorder="1" applyAlignment="1">
      <alignment horizontal="right"/>
    </xf>
    <xf numFmtId="273" fontId="158" fillId="96" borderId="0" xfId="823" applyNumberFormat="1" applyFont="1" applyFill="1" applyBorder="1" applyAlignment="1" applyProtection="1">
      <alignment horizontal="right"/>
    </xf>
    <xf numFmtId="246" fontId="210" fillId="96" borderId="0" xfId="823" applyNumberFormat="1" applyFont="1" applyFill="1" applyBorder="1" applyAlignment="1" applyProtection="1"/>
    <xf numFmtId="246" fontId="158" fillId="96" borderId="0" xfId="823" applyNumberFormat="1" applyFont="1" applyFill="1" applyBorder="1" applyAlignment="1" applyProtection="1"/>
    <xf numFmtId="274" fontId="158" fillId="96" borderId="0" xfId="1026" applyNumberFormat="1" applyFont="1" applyFill="1" applyAlignment="1">
      <alignment horizontal="right"/>
    </xf>
    <xf numFmtId="194" fontId="158" fillId="96" borderId="0" xfId="2225" applyNumberFormat="1" applyFont="1" applyFill="1" applyBorder="1" applyAlignment="1" applyProtection="1"/>
    <xf numFmtId="263" fontId="159" fillId="96" borderId="57" xfId="1026" applyNumberFormat="1" applyFont="1" applyFill="1" applyBorder="1" applyAlignment="1">
      <alignment horizontal="right"/>
    </xf>
    <xf numFmtId="267" fontId="152" fillId="0" borderId="0" xfId="751" applyNumberFormat="1" applyFont="1" applyFill="1" applyBorder="1" applyAlignment="1" applyProtection="1">
      <alignment horizontal="right"/>
    </xf>
    <xf numFmtId="271" fontId="188" fillId="96" borderId="0" xfId="805" applyNumberFormat="1" applyFont="1" applyFill="1" applyBorder="1" applyAlignment="1" applyProtection="1">
      <alignment horizontal="right"/>
    </xf>
    <xf numFmtId="203" fontId="152" fillId="96" borderId="0" xfId="751" applyNumberFormat="1" applyFont="1" applyFill="1" applyBorder="1" applyAlignment="1" applyProtection="1"/>
    <xf numFmtId="49" fontId="152" fillId="96" borderId="0" xfId="751" applyNumberFormat="1" applyFont="1" applyFill="1" applyBorder="1" applyAlignment="1" applyProtection="1">
      <alignment horizontal="right"/>
    </xf>
    <xf numFmtId="49" fontId="152" fillId="0" borderId="0" xfId="751" applyNumberFormat="1" applyFont="1" applyFill="1" applyBorder="1" applyAlignment="1" applyProtection="1">
      <alignment horizontal="right"/>
    </xf>
    <xf numFmtId="263" fontId="152" fillId="96" borderId="57" xfId="1026" applyNumberFormat="1" applyFont="1" applyFill="1" applyBorder="1" applyAlignment="1">
      <alignment horizontal="right"/>
    </xf>
    <xf numFmtId="272" fontId="70" fillId="0" borderId="51" xfId="823" applyNumberFormat="1" applyFont="1" applyFill="1" applyBorder="1" applyAlignment="1" applyProtection="1">
      <alignment horizontal="right"/>
    </xf>
    <xf numFmtId="272" fontId="152" fillId="0" borderId="7" xfId="823" applyNumberFormat="1" applyFont="1" applyFill="1" applyBorder="1" applyAlignment="1" applyProtection="1">
      <alignment horizontal="right"/>
    </xf>
    <xf numFmtId="273" fontId="70" fillId="0" borderId="52" xfId="823" applyNumberFormat="1" applyFont="1" applyFill="1" applyBorder="1" applyAlignment="1" applyProtection="1">
      <alignment horizontal="right"/>
    </xf>
    <xf numFmtId="273" fontId="152" fillId="0" borderId="0" xfId="823" applyNumberFormat="1" applyFont="1" applyFill="1" applyBorder="1" applyAlignment="1" applyProtection="1">
      <alignment horizontal="right"/>
    </xf>
    <xf numFmtId="274" fontId="70" fillId="0" borderId="52" xfId="1026" applyNumberFormat="1" applyFont="1" applyBorder="1" applyAlignment="1">
      <alignment horizontal="right"/>
    </xf>
    <xf numFmtId="274" fontId="152" fillId="0" borderId="64" xfId="1026" applyNumberFormat="1" applyFont="1" applyBorder="1" applyAlignment="1">
      <alignment horizontal="right"/>
    </xf>
    <xf numFmtId="274" fontId="70" fillId="0" borderId="51" xfId="1026" applyNumberFormat="1" applyFont="1" applyBorder="1" applyAlignment="1">
      <alignment horizontal="right"/>
    </xf>
    <xf numFmtId="274" fontId="152" fillId="0" borderId="62" xfId="1026" applyNumberFormat="1" applyFont="1" applyBorder="1" applyAlignment="1">
      <alignment horizontal="right"/>
    </xf>
    <xf numFmtId="263" fontId="70" fillId="0" borderId="60" xfId="1026" applyNumberFormat="1" applyFont="1" applyBorder="1" applyAlignment="1">
      <alignment horizontal="right"/>
    </xf>
    <xf numFmtId="263" fontId="152" fillId="0" borderId="20" xfId="1026" applyNumberFormat="1" applyFont="1" applyBorder="1" applyAlignment="1">
      <alignment horizontal="right"/>
    </xf>
    <xf numFmtId="263" fontId="152" fillId="0" borderId="57" xfId="1026" applyNumberFormat="1" applyFont="1" applyBorder="1" applyAlignment="1">
      <alignment horizontal="right"/>
    </xf>
    <xf numFmtId="267" fontId="152" fillId="0" borderId="57" xfId="751" applyNumberFormat="1" applyFont="1" applyFill="1" applyBorder="1" applyAlignment="1" applyProtection="1">
      <alignment horizontal="right"/>
    </xf>
    <xf numFmtId="272" fontId="70" fillId="0" borderId="61" xfId="1026" applyNumberFormat="1" applyFont="1" applyBorder="1" applyAlignment="1">
      <alignment horizontal="right"/>
    </xf>
    <xf numFmtId="272" fontId="152" fillId="0" borderId="19" xfId="823" applyNumberFormat="1" applyFont="1" applyFill="1" applyBorder="1" applyAlignment="1" applyProtection="1">
      <alignment horizontal="right"/>
    </xf>
    <xf numFmtId="44" fontId="70" fillId="0" borderId="0" xfId="823" applyFont="1" applyFill="1" applyBorder="1" applyAlignment="1" applyProtection="1"/>
    <xf numFmtId="0" fontId="219" fillId="96" borderId="52" xfId="2226" quotePrefix="1" applyNumberFormat="1" applyFont="1" applyFill="1" applyBorder="1" applyAlignment="1" applyProtection="1">
      <alignment horizontal="right"/>
    </xf>
    <xf numFmtId="0" fontId="219" fillId="96" borderId="63" xfId="2226" quotePrefix="1" applyNumberFormat="1" applyFont="1" applyFill="1" applyBorder="1" applyAlignment="1" applyProtection="1">
      <alignment horizontal="right"/>
    </xf>
    <xf numFmtId="0" fontId="237" fillId="96" borderId="0" xfId="1026" applyFont="1" applyFill="1" applyAlignment="1">
      <alignment vertical="top"/>
    </xf>
    <xf numFmtId="37" fontId="188" fillId="0" borderId="33" xfId="1026" applyNumberFormat="1" applyFont="1" applyBorder="1" applyAlignment="1">
      <alignment wrapText="1"/>
    </xf>
    <xf numFmtId="49" fontId="158" fillId="0" borderId="0" xfId="1026" applyNumberFormat="1" applyFont="1" applyAlignment="1">
      <alignment horizontal="left" wrapText="1" indent="1"/>
    </xf>
    <xf numFmtId="49" fontId="187" fillId="96" borderId="17" xfId="0" applyNumberFormat="1" applyFont="1" applyFill="1" applyBorder="1" applyAlignment="1">
      <alignment horizontal="right"/>
    </xf>
    <xf numFmtId="0" fontId="187" fillId="96" borderId="49" xfId="0" applyFont="1" applyFill="1" applyBorder="1"/>
    <xf numFmtId="0" fontId="209" fillId="54" borderId="0" xfId="1026" applyFont="1" applyFill="1" applyAlignment="1">
      <alignment horizontal="left" vertical="top"/>
    </xf>
    <xf numFmtId="0" fontId="209" fillId="54" borderId="0" xfId="1026" applyFont="1" applyFill="1" applyAlignment="1">
      <alignment vertical="top"/>
    </xf>
    <xf numFmtId="0" fontId="187" fillId="96" borderId="17" xfId="1026" applyFont="1" applyFill="1" applyBorder="1" applyAlignment="1">
      <alignment horizontal="right"/>
    </xf>
    <xf numFmtId="0" fontId="187" fillId="96" borderId="49" xfId="1026" applyFont="1" applyFill="1" applyBorder="1" applyAlignment="1">
      <alignment horizontal="right"/>
    </xf>
    <xf numFmtId="0" fontId="70" fillId="96" borderId="78" xfId="1026" applyFont="1" applyFill="1" applyBorder="1"/>
    <xf numFmtId="263" fontId="159" fillId="54" borderId="33" xfId="1026" quotePrefix="1" applyNumberFormat="1" applyFont="1" applyFill="1" applyBorder="1" applyAlignment="1">
      <alignment horizontal="right"/>
    </xf>
    <xf numFmtId="262" fontId="158" fillId="54" borderId="0" xfId="1026" applyNumberFormat="1" applyFont="1" applyFill="1" applyAlignment="1">
      <alignment horizontal="right"/>
    </xf>
    <xf numFmtId="263" fontId="158" fillId="54" borderId="33" xfId="1026" quotePrefix="1" applyNumberFormat="1" applyFont="1" applyFill="1" applyBorder="1" applyAlignment="1">
      <alignment horizontal="right"/>
    </xf>
    <xf numFmtId="263" fontId="158" fillId="54" borderId="0" xfId="1026" quotePrefix="1" applyNumberFormat="1" applyFont="1" applyFill="1" applyAlignment="1">
      <alignment horizontal="right"/>
    </xf>
    <xf numFmtId="267" fontId="188" fillId="96" borderId="0" xfId="751" applyNumberFormat="1" applyFont="1" applyFill="1" applyBorder="1" applyAlignment="1" applyProtection="1">
      <alignment horizontal="right"/>
    </xf>
    <xf numFmtId="0" fontId="70" fillId="96" borderId="0" xfId="1026" applyFont="1" applyFill="1" applyAlignment="1">
      <alignment horizontal="left" vertical="center" indent="1"/>
    </xf>
    <xf numFmtId="262" fontId="158" fillId="0" borderId="0" xfId="1026" applyNumberFormat="1" applyFont="1" applyAlignment="1">
      <alignment horizontal="right"/>
    </xf>
    <xf numFmtId="263" fontId="154" fillId="96" borderId="0" xfId="1554" applyNumberFormat="1" applyFont="1" applyFill="1" applyBorder="1" applyAlignment="1" applyProtection="1">
      <alignment horizontal="right"/>
    </xf>
    <xf numFmtId="262" fontId="154" fillId="96" borderId="20" xfId="1554" applyNumberFormat="1" applyFont="1" applyFill="1" applyBorder="1" applyAlignment="1" applyProtection="1">
      <alignment horizontal="right"/>
    </xf>
    <xf numFmtId="265" fontId="158" fillId="96" borderId="52" xfId="0" applyNumberFormat="1" applyFont="1" applyFill="1" applyBorder="1" applyAlignment="1">
      <alignment horizontal="right"/>
    </xf>
    <xf numFmtId="188" fontId="159" fillId="96" borderId="56" xfId="1026" applyNumberFormat="1" applyFont="1" applyFill="1" applyBorder="1"/>
    <xf numFmtId="192" fontId="158" fillId="96" borderId="57" xfId="1587" applyNumberFormat="1" applyFont="1" applyFill="1" applyBorder="1" applyAlignment="1" applyProtection="1">
      <alignment horizontal="right"/>
    </xf>
    <xf numFmtId="265" fontId="158" fillId="96" borderId="0" xfId="1026" applyNumberFormat="1" applyFont="1" applyFill="1" applyAlignment="1">
      <alignment horizontal="right"/>
    </xf>
    <xf numFmtId="265" fontId="158" fillId="96" borderId="69" xfId="1026" applyNumberFormat="1" applyFont="1" applyFill="1" applyBorder="1" applyAlignment="1">
      <alignment horizontal="right"/>
    </xf>
    <xf numFmtId="203" fontId="219" fillId="0" borderId="52" xfId="2226" applyNumberFormat="1" applyFont="1" applyFill="1" applyBorder="1" applyAlignment="1" applyProtection="1">
      <alignment vertical="center"/>
    </xf>
    <xf numFmtId="273" fontId="159" fillId="96" borderId="0" xfId="823" applyNumberFormat="1" applyFont="1" applyFill="1" applyBorder="1" applyAlignment="1" applyProtection="1">
      <alignment horizontal="right"/>
    </xf>
    <xf numFmtId="267" fontId="188" fillId="96" borderId="0" xfId="2226" applyNumberFormat="1" applyFont="1" applyFill="1" applyBorder="1" applyAlignment="1" applyProtection="1">
      <alignment horizontal="right"/>
    </xf>
    <xf numFmtId="204" fontId="219" fillId="96" borderId="0" xfId="2226" applyNumberFormat="1" applyFont="1" applyFill="1" applyBorder="1" applyAlignment="1" applyProtection="1"/>
    <xf numFmtId="263" fontId="70" fillId="96" borderId="56" xfId="1026" applyNumberFormat="1" applyFont="1" applyFill="1" applyBorder="1" applyAlignment="1">
      <alignment horizontal="right"/>
    </xf>
    <xf numFmtId="267" fontId="152" fillId="96" borderId="57" xfId="751" applyNumberFormat="1" applyFont="1" applyFill="1" applyBorder="1" applyAlignment="1" applyProtection="1">
      <alignment horizontal="right"/>
    </xf>
    <xf numFmtId="267" fontId="152" fillId="96" borderId="7" xfId="1026" applyNumberFormat="1" applyFont="1" applyFill="1" applyBorder="1" applyAlignment="1">
      <alignment horizontal="right"/>
    </xf>
    <xf numFmtId="263" fontId="70" fillId="0" borderId="72" xfId="1026" applyNumberFormat="1" applyFont="1" applyBorder="1" applyAlignment="1">
      <alignment horizontal="right"/>
    </xf>
    <xf numFmtId="0" fontId="158" fillId="96" borderId="7" xfId="1026" applyFont="1" applyFill="1" applyBorder="1" applyAlignment="1">
      <alignment horizontal="left" indent="2"/>
    </xf>
    <xf numFmtId="204" fontId="158" fillId="0" borderId="0" xfId="2226" applyNumberFormat="1" applyFont="1" applyBorder="1"/>
    <xf numFmtId="262" fontId="152" fillId="96" borderId="79" xfId="1026" applyNumberFormat="1" applyFont="1" applyFill="1" applyBorder="1" applyAlignment="1">
      <alignment horizontal="right"/>
    </xf>
    <xf numFmtId="263" fontId="152" fillId="0" borderId="79" xfId="1026" applyNumberFormat="1" applyFont="1" applyBorder="1" applyAlignment="1">
      <alignment horizontal="right"/>
    </xf>
    <xf numFmtId="267" fontId="152" fillId="0" borderId="79" xfId="751" applyNumberFormat="1" applyFont="1" applyFill="1" applyBorder="1" applyAlignment="1" applyProtection="1">
      <alignment horizontal="right"/>
    </xf>
    <xf numFmtId="263" fontId="152" fillId="96" borderId="79" xfId="1026" applyNumberFormat="1" applyFont="1" applyFill="1" applyBorder="1" applyAlignment="1">
      <alignment horizontal="right"/>
    </xf>
    <xf numFmtId="267" fontId="152" fillId="96" borderId="79" xfId="751" applyNumberFormat="1" applyFont="1" applyFill="1" applyBorder="1" applyAlignment="1" applyProtection="1">
      <alignment horizontal="right"/>
    </xf>
    <xf numFmtId="204" fontId="158" fillId="54" borderId="0" xfId="2226" applyNumberFormat="1" applyFont="1" applyFill="1" applyBorder="1" applyAlignment="1">
      <alignment horizontal="center"/>
    </xf>
    <xf numFmtId="203" fontId="219" fillId="94" borderId="53" xfId="2226" applyNumberFormat="1" applyFont="1" applyFill="1" applyBorder="1" applyAlignment="1" applyProtection="1">
      <alignment vertical="center"/>
    </xf>
    <xf numFmtId="204" fontId="188" fillId="94" borderId="79" xfId="1103" applyNumberFormat="1" applyFont="1" applyFill="1" applyBorder="1" applyAlignment="1" applyProtection="1">
      <alignment horizontal="right" vertical="top"/>
    </xf>
    <xf numFmtId="247" fontId="188" fillId="94" borderId="48" xfId="751" applyNumberFormat="1" applyFont="1" applyFill="1" applyBorder="1" applyAlignment="1" applyProtection="1">
      <alignment horizontal="right"/>
    </xf>
    <xf numFmtId="0" fontId="152" fillId="96" borderId="1" xfId="1026" applyFont="1" applyFill="1" applyBorder="1" applyAlignment="1">
      <alignment vertical="top"/>
    </xf>
    <xf numFmtId="203" fontId="219" fillId="96" borderId="52" xfId="2226" applyNumberFormat="1" applyFont="1" applyFill="1" applyBorder="1" applyAlignment="1" applyProtection="1">
      <alignment vertical="center"/>
    </xf>
    <xf numFmtId="247" fontId="188" fillId="96" borderId="17" xfId="751" applyNumberFormat="1" applyFont="1" applyFill="1" applyBorder="1" applyAlignment="1" applyProtection="1">
      <alignment horizontal="right"/>
    </xf>
    <xf numFmtId="204" fontId="188" fillId="96" borderId="33" xfId="1103" applyNumberFormat="1" applyFont="1" applyFill="1" applyBorder="1" applyAlignment="1" applyProtection="1">
      <alignment horizontal="right" vertical="top"/>
    </xf>
    <xf numFmtId="0" fontId="142" fillId="96" borderId="0" xfId="1026" applyFont="1" applyFill="1" applyAlignment="1">
      <alignment wrapText="1"/>
    </xf>
    <xf numFmtId="0" fontId="142" fillId="0" borderId="0" xfId="1026" applyFont="1" applyAlignment="1">
      <alignment wrapText="1"/>
    </xf>
    <xf numFmtId="0" fontId="91" fillId="96" borderId="0" xfId="1026" applyFont="1" applyFill="1" applyAlignment="1">
      <alignment horizontal="left" vertical="top" wrapText="1"/>
    </xf>
    <xf numFmtId="204" fontId="152" fillId="96" borderId="33" xfId="1103" applyNumberFormat="1" applyFont="1" applyFill="1" applyBorder="1" applyAlignment="1" applyProtection="1">
      <alignment horizontal="right" vertical="top"/>
    </xf>
    <xf numFmtId="0" fontId="152" fillId="94" borderId="48" xfId="1026" applyFont="1" applyFill="1" applyBorder="1"/>
    <xf numFmtId="0" fontId="152" fillId="94" borderId="79" xfId="1026" applyFont="1" applyFill="1" applyBorder="1"/>
    <xf numFmtId="0" fontId="70" fillId="94" borderId="79" xfId="1026" applyFont="1" applyFill="1" applyBorder="1"/>
    <xf numFmtId="0" fontId="70" fillId="0" borderId="0" xfId="1026" applyFont="1" applyAlignment="1">
      <alignment vertical="top"/>
    </xf>
    <xf numFmtId="0" fontId="152" fillId="0" borderId="0" xfId="1026" applyFont="1" applyAlignment="1">
      <alignment vertical="top"/>
    </xf>
    <xf numFmtId="0" fontId="70" fillId="97" borderId="79" xfId="1026" applyFont="1" applyFill="1" applyBorder="1"/>
    <xf numFmtId="0" fontId="152" fillId="96" borderId="69" xfId="1026" applyFont="1" applyFill="1" applyBorder="1" applyAlignment="1">
      <alignment horizontal="left" vertical="center" indent="1"/>
    </xf>
    <xf numFmtId="164" fontId="70" fillId="96" borderId="52" xfId="1026" applyNumberFormat="1" applyFont="1" applyFill="1" applyBorder="1" applyAlignment="1">
      <alignment horizontal="right" vertical="center"/>
    </xf>
    <xf numFmtId="0" fontId="225" fillId="96" borderId="33" xfId="1026" applyFont="1" applyFill="1" applyBorder="1"/>
    <xf numFmtId="164" fontId="152" fillId="96" borderId="79" xfId="1556" applyNumberFormat="1" applyFont="1" applyFill="1" applyBorder="1" applyAlignment="1" applyProtection="1">
      <alignment vertical="center"/>
    </xf>
    <xf numFmtId="164" fontId="152" fillId="96" borderId="0" xfId="1556" applyNumberFormat="1" applyFont="1" applyFill="1" applyBorder="1" applyAlignment="1" applyProtection="1">
      <alignment vertical="center"/>
    </xf>
    <xf numFmtId="0" fontId="70" fillId="94" borderId="80" xfId="1026" applyFont="1" applyFill="1" applyBorder="1"/>
    <xf numFmtId="164" fontId="70" fillId="94" borderId="53" xfId="1026" applyNumberFormat="1" applyFont="1" applyFill="1" applyBorder="1" applyAlignment="1">
      <alignment horizontal="right" vertical="center"/>
    </xf>
    <xf numFmtId="0" fontId="152" fillId="94" borderId="79" xfId="1026" applyFont="1" applyFill="1" applyBorder="1" applyAlignment="1">
      <alignment vertical="center"/>
    </xf>
    <xf numFmtId="0" fontId="152" fillId="94" borderId="48" xfId="1026" applyFont="1" applyFill="1" applyBorder="1" applyAlignment="1">
      <alignment vertical="center"/>
    </xf>
    <xf numFmtId="0" fontId="152" fillId="96" borderId="17" xfId="1026" applyFont="1" applyFill="1" applyBorder="1" applyAlignment="1">
      <alignment vertical="center"/>
    </xf>
    <xf numFmtId="164" fontId="152" fillId="96" borderId="20" xfId="1556" applyNumberFormat="1" applyFont="1" applyFill="1" applyBorder="1" applyAlignment="1" applyProtection="1">
      <alignment vertical="center"/>
    </xf>
    <xf numFmtId="164" fontId="152" fillId="96" borderId="79" xfId="1026" applyNumberFormat="1" applyFont="1" applyFill="1" applyBorder="1" applyAlignment="1">
      <alignment horizontal="right" vertical="center"/>
    </xf>
    <xf numFmtId="0" fontId="70" fillId="97" borderId="55" xfId="1026" applyFont="1" applyFill="1" applyBorder="1"/>
    <xf numFmtId="268" fontId="152" fillId="96" borderId="0" xfId="1556" applyNumberFormat="1" applyFont="1" applyFill="1" applyBorder="1" applyAlignment="1" applyProtection="1">
      <alignment horizontal="right" vertical="center"/>
    </xf>
    <xf numFmtId="0" fontId="152" fillId="0" borderId="1" xfId="1026" applyFont="1" applyBorder="1"/>
    <xf numFmtId="0" fontId="152" fillId="96" borderId="1" xfId="1026" applyFont="1" applyFill="1" applyBorder="1" applyAlignment="1">
      <alignment horizontal="left"/>
    </xf>
    <xf numFmtId="263" fontId="152" fillId="96" borderId="0" xfId="1556" applyNumberFormat="1" applyFont="1" applyFill="1" applyBorder="1" applyAlignment="1" applyProtection="1">
      <alignment horizontal="right" vertical="center"/>
    </xf>
    <xf numFmtId="49" fontId="152" fillId="96" borderId="17" xfId="805" applyNumberFormat="1" applyFont="1" applyFill="1" applyBorder="1" applyAlignment="1" applyProtection="1">
      <alignment horizontal="right" vertical="center"/>
    </xf>
    <xf numFmtId="0" fontId="70" fillId="96" borderId="1" xfId="1026" applyFont="1" applyFill="1" applyBorder="1" applyAlignment="1">
      <alignment horizontal="left" vertical="center" indent="1"/>
    </xf>
    <xf numFmtId="267" fontId="152" fillId="96" borderId="17" xfId="805" applyNumberFormat="1" applyFont="1" applyFill="1" applyBorder="1" applyAlignment="1" applyProtection="1">
      <alignment horizontal="right" vertical="center"/>
    </xf>
    <xf numFmtId="0" fontId="70" fillId="96" borderId="36" xfId="1026" applyFont="1" applyFill="1" applyBorder="1" applyAlignment="1">
      <alignment horizontal="left" vertical="center" indent="1"/>
    </xf>
    <xf numFmtId="0" fontId="152" fillId="96" borderId="33" xfId="1026" applyFont="1" applyFill="1" applyBorder="1"/>
    <xf numFmtId="164" fontId="152" fillId="96" borderId="0" xfId="1556" applyNumberFormat="1" applyFont="1" applyFill="1" applyBorder="1" applyAlignment="1" applyProtection="1"/>
    <xf numFmtId="164" fontId="152" fillId="96" borderId="33" xfId="1556" applyNumberFormat="1" applyFont="1" applyFill="1" applyBorder="1" applyAlignment="1" applyProtection="1"/>
    <xf numFmtId="164" fontId="152" fillId="96" borderId="33" xfId="1026" applyNumberFormat="1" applyFont="1" applyFill="1" applyBorder="1"/>
    <xf numFmtId="164" fontId="192" fillId="96" borderId="0" xfId="0" applyNumberFormat="1" applyFont="1" applyFill="1"/>
    <xf numFmtId="164" fontId="192" fillId="0" borderId="0" xfId="0" applyNumberFormat="1" applyFont="1"/>
    <xf numFmtId="49" fontId="192" fillId="54" borderId="0" xfId="0" quotePrefix="1" applyNumberFormat="1" applyFont="1" applyFill="1" applyAlignment="1">
      <alignment horizontal="right"/>
    </xf>
    <xf numFmtId="49" fontId="187" fillId="54" borderId="0" xfId="0" quotePrefix="1" applyNumberFormat="1" applyFont="1" applyFill="1" applyAlignment="1">
      <alignment horizontal="right"/>
    </xf>
    <xf numFmtId="0" fontId="192" fillId="54" borderId="0" xfId="0" applyFont="1" applyFill="1"/>
    <xf numFmtId="0" fontId="187" fillId="54" borderId="0" xfId="0" applyFont="1" applyFill="1"/>
    <xf numFmtId="0" fontId="187" fillId="96" borderId="0" xfId="0" applyFont="1" applyFill="1"/>
    <xf numFmtId="164" fontId="187" fillId="96" borderId="0" xfId="0" applyNumberFormat="1" applyFont="1" applyFill="1"/>
    <xf numFmtId="164" fontId="187" fillId="0" borderId="0" xfId="0" applyNumberFormat="1" applyFont="1"/>
    <xf numFmtId="265" fontId="192" fillId="0" borderId="0" xfId="0" applyNumberFormat="1" applyFont="1" applyAlignment="1">
      <alignment horizontal="right"/>
    </xf>
    <xf numFmtId="265" fontId="187" fillId="0" borderId="0" xfId="0" applyNumberFormat="1" applyFont="1" applyAlignment="1">
      <alignment horizontal="right"/>
    </xf>
    <xf numFmtId="248" fontId="192" fillId="0" borderId="0" xfId="0" applyNumberFormat="1" applyFont="1"/>
    <xf numFmtId="248" fontId="187" fillId="0" borderId="0" xfId="0" applyNumberFormat="1" applyFont="1"/>
    <xf numFmtId="262" fontId="186" fillId="54" borderId="0" xfId="1026" applyNumberFormat="1" applyFont="1" applyFill="1" applyAlignment="1">
      <alignment horizontal="right"/>
    </xf>
    <xf numFmtId="0" fontId="186" fillId="96" borderId="0" xfId="0" applyFont="1" applyFill="1" applyAlignment="1">
      <alignment horizontal="right" wrapText="1"/>
    </xf>
    <xf numFmtId="49" fontId="187" fillId="96" borderId="0" xfId="751" applyNumberFormat="1" applyFont="1" applyFill="1" applyBorder="1" applyAlignment="1" applyProtection="1">
      <alignment horizontal="right"/>
    </xf>
    <xf numFmtId="0" fontId="158" fillId="54" borderId="78" xfId="1026" applyFont="1" applyFill="1" applyBorder="1"/>
    <xf numFmtId="192" fontId="159" fillId="96" borderId="57" xfId="2225" applyNumberFormat="1" applyFont="1" applyFill="1" applyBorder="1" applyAlignment="1" applyProtection="1">
      <alignment horizontal="right"/>
    </xf>
    <xf numFmtId="164" fontId="187" fillId="96" borderId="79" xfId="1026" applyNumberFormat="1" applyFont="1" applyFill="1" applyBorder="1"/>
    <xf numFmtId="234" fontId="187" fillId="96" borderId="79" xfId="1026" applyNumberFormat="1" applyFont="1" applyFill="1" applyBorder="1"/>
    <xf numFmtId="164" fontId="192" fillId="96" borderId="52" xfId="0" applyNumberFormat="1" applyFont="1" applyFill="1" applyBorder="1"/>
    <xf numFmtId="164" fontId="192" fillId="96" borderId="53" xfId="0" applyNumberFormat="1" applyFont="1" applyFill="1" applyBorder="1"/>
    <xf numFmtId="248" fontId="192" fillId="96" borderId="63" xfId="0" applyNumberFormat="1" applyFont="1" applyFill="1" applyBorder="1"/>
    <xf numFmtId="49" fontId="192" fillId="96" borderId="50" xfId="0" applyNumberFormat="1" applyFont="1" applyFill="1" applyBorder="1" applyAlignment="1">
      <alignment horizontal="right"/>
    </xf>
    <xf numFmtId="203" fontId="188" fillId="96" borderId="0" xfId="751" applyNumberFormat="1" applyFont="1" applyFill="1" applyBorder="1" applyAlignment="1" applyProtection="1">
      <alignment horizontal="right"/>
    </xf>
    <xf numFmtId="203" fontId="152" fillId="54" borderId="79" xfId="805" applyNumberFormat="1" applyFont="1" applyFill="1" applyBorder="1" applyAlignment="1" applyProtection="1">
      <alignment horizontal="right"/>
    </xf>
    <xf numFmtId="41" fontId="152" fillId="96" borderId="79" xfId="1026" applyNumberFormat="1" applyFont="1" applyFill="1" applyBorder="1" applyAlignment="1">
      <alignment horizontal="right"/>
    </xf>
    <xf numFmtId="234" fontId="176" fillId="54" borderId="52" xfId="2225" applyNumberFormat="1" applyFont="1" applyFill="1" applyBorder="1" applyAlignment="1" applyProtection="1">
      <alignment vertical="center"/>
    </xf>
    <xf numFmtId="234" fontId="175" fillId="54" borderId="0" xfId="2225" applyNumberFormat="1" applyFont="1" applyFill="1" applyBorder="1" applyAlignment="1" applyProtection="1">
      <alignment vertical="center"/>
    </xf>
    <xf numFmtId="41" fontId="175" fillId="54" borderId="0" xfId="1026" applyNumberFormat="1" applyFont="1" applyFill="1" applyAlignment="1">
      <alignment vertical="center"/>
    </xf>
    <xf numFmtId="203" fontId="175" fillId="54" borderId="0" xfId="805" applyNumberFormat="1" applyFont="1" applyFill="1" applyBorder="1" applyAlignment="1" applyProtection="1">
      <alignment horizontal="right" vertical="center"/>
    </xf>
    <xf numFmtId="164" fontId="175" fillId="96" borderId="79" xfId="1026" applyNumberFormat="1" applyFont="1" applyFill="1" applyBorder="1"/>
    <xf numFmtId="164" fontId="175" fillId="96" borderId="20" xfId="1026" applyNumberFormat="1" applyFont="1" applyFill="1" applyBorder="1"/>
    <xf numFmtId="203" fontId="178" fillId="54" borderId="0" xfId="1103" applyNumberFormat="1" applyFont="1" applyFill="1" applyBorder="1" applyAlignment="1" applyProtection="1">
      <alignment vertical="center"/>
    </xf>
    <xf numFmtId="234" fontId="178" fillId="54" borderId="0" xfId="2225" applyNumberFormat="1" applyFont="1" applyFill="1" applyBorder="1" applyAlignment="1" applyProtection="1">
      <alignment horizontal="right" vertical="center"/>
    </xf>
    <xf numFmtId="37" fontId="178" fillId="54" borderId="0" xfId="1026" applyNumberFormat="1" applyFont="1" applyFill="1" applyAlignment="1">
      <alignment horizontal="right" vertical="center"/>
    </xf>
    <xf numFmtId="234" fontId="176" fillId="94" borderId="52" xfId="2225" applyNumberFormat="1" applyFont="1" applyFill="1" applyBorder="1" applyAlignment="1" applyProtection="1">
      <alignment vertical="center"/>
    </xf>
    <xf numFmtId="234" fontId="175" fillId="94" borderId="0" xfId="2225" applyNumberFormat="1" applyFont="1" applyFill="1" applyBorder="1" applyAlignment="1" applyProtection="1">
      <alignment vertical="center"/>
    </xf>
    <xf numFmtId="37" fontId="175" fillId="94" borderId="0" xfId="1026" applyNumberFormat="1" applyFont="1" applyFill="1" applyAlignment="1">
      <alignment horizontal="right" vertical="center"/>
    </xf>
    <xf numFmtId="234" fontId="175" fillId="96" borderId="0" xfId="2225" applyNumberFormat="1" applyFont="1" applyFill="1" applyBorder="1" applyAlignment="1" applyProtection="1">
      <alignment vertical="center"/>
    </xf>
    <xf numFmtId="41" fontId="175" fillId="96" borderId="0" xfId="1026" applyNumberFormat="1" applyFont="1" applyFill="1" applyAlignment="1">
      <alignment vertical="center"/>
    </xf>
    <xf numFmtId="41" fontId="178" fillId="96" borderId="0" xfId="1026" applyNumberFormat="1" applyFont="1" applyFill="1" applyAlignment="1">
      <alignment vertical="center"/>
    </xf>
    <xf numFmtId="234" fontId="178" fillId="96" borderId="0" xfId="2225" applyNumberFormat="1" applyFont="1" applyFill="1" applyBorder="1" applyAlignment="1" applyProtection="1">
      <alignment vertical="center"/>
    </xf>
    <xf numFmtId="247" fontId="178" fillId="96" borderId="0" xfId="805" applyNumberFormat="1" applyFont="1" applyFill="1" applyBorder="1" applyAlignment="1" applyProtection="1">
      <alignment horizontal="right" vertical="center"/>
    </xf>
    <xf numFmtId="37" fontId="175" fillId="96" borderId="0" xfId="1026" applyNumberFormat="1" applyFont="1" applyFill="1" applyAlignment="1">
      <alignment vertical="center"/>
    </xf>
    <xf numFmtId="37" fontId="178" fillId="96" borderId="0" xfId="1026" applyNumberFormat="1" applyFont="1" applyFill="1" applyAlignment="1">
      <alignment vertical="center"/>
    </xf>
    <xf numFmtId="234" fontId="178" fillId="96" borderId="0" xfId="2225" applyNumberFormat="1" applyFont="1" applyFill="1" applyBorder="1" applyAlignment="1" applyProtection="1">
      <alignment horizontal="right" vertical="center"/>
    </xf>
    <xf numFmtId="234" fontId="177" fillId="54" borderId="52" xfId="2225" applyNumberFormat="1" applyFont="1" applyFill="1" applyBorder="1" applyAlignment="1" applyProtection="1">
      <alignment vertical="center"/>
    </xf>
    <xf numFmtId="234" fontId="178" fillId="54" borderId="0" xfId="2225" applyNumberFormat="1" applyFont="1" applyFill="1" applyBorder="1" applyAlignment="1" applyProtection="1">
      <alignment vertical="center"/>
    </xf>
    <xf numFmtId="41" fontId="178" fillId="54" borderId="0" xfId="1026" applyNumberFormat="1" applyFont="1" applyFill="1" applyAlignment="1">
      <alignment vertical="center"/>
    </xf>
    <xf numFmtId="247" fontId="178" fillId="54" borderId="0" xfId="805" applyNumberFormat="1" applyFont="1" applyFill="1" applyBorder="1" applyAlignment="1" applyProtection="1">
      <alignment horizontal="right" vertical="center"/>
    </xf>
    <xf numFmtId="0" fontId="159" fillId="96" borderId="0" xfId="1026" applyFont="1" applyFill="1" applyAlignment="1">
      <alignment vertical="center"/>
    </xf>
    <xf numFmtId="49" fontId="159" fillId="96" borderId="0" xfId="1026" applyNumberFormat="1" applyFont="1" applyFill="1" applyAlignment="1">
      <alignment horizontal="left" vertical="center" wrapText="1"/>
    </xf>
    <xf numFmtId="49" fontId="158" fillId="96" borderId="0" xfId="1026" applyNumberFormat="1" applyFont="1" applyFill="1" applyAlignment="1">
      <alignment horizontal="left" vertical="center" wrapText="1"/>
    </xf>
    <xf numFmtId="49" fontId="158" fillId="96" borderId="0" xfId="1026" applyNumberFormat="1" applyFont="1" applyFill="1" applyAlignment="1">
      <alignment horizontal="left"/>
    </xf>
    <xf numFmtId="265" fontId="159" fillId="0" borderId="0" xfId="2225" applyNumberFormat="1" applyFont="1" applyFill="1" applyBorder="1" applyAlignment="1" applyProtection="1">
      <alignment horizontal="right"/>
    </xf>
    <xf numFmtId="265" fontId="158" fillId="96" borderId="0" xfId="2225" applyNumberFormat="1" applyFont="1" applyFill="1" applyBorder="1" applyAlignment="1" applyProtection="1">
      <alignment horizontal="right"/>
    </xf>
    <xf numFmtId="265" fontId="158" fillId="0" borderId="0" xfId="2225" applyNumberFormat="1" applyFont="1" applyFill="1" applyBorder="1" applyAlignment="1" applyProtection="1">
      <alignment horizontal="right"/>
    </xf>
    <xf numFmtId="265" fontId="159" fillId="96" borderId="0" xfId="2225" applyNumberFormat="1" applyFont="1" applyFill="1" applyBorder="1" applyAlignment="1" applyProtection="1">
      <alignment horizontal="right"/>
    </xf>
    <xf numFmtId="265" fontId="158" fillId="96" borderId="35" xfId="2225" applyNumberFormat="1" applyFont="1" applyFill="1" applyBorder="1" applyAlignment="1" applyProtection="1">
      <alignment horizontal="right"/>
    </xf>
    <xf numFmtId="49" fontId="187" fillId="96" borderId="17" xfId="751" applyNumberFormat="1" applyFont="1" applyFill="1" applyBorder="1" applyAlignment="1" applyProtection="1">
      <alignment horizontal="right"/>
    </xf>
    <xf numFmtId="262" fontId="70" fillId="0" borderId="0" xfId="1026" applyNumberFormat="1" applyFont="1" applyAlignment="1">
      <alignment horizontal="right"/>
    </xf>
    <xf numFmtId="262" fontId="70" fillId="0" borderId="33" xfId="1026" applyNumberFormat="1" applyFont="1" applyBorder="1" applyAlignment="1">
      <alignment horizontal="right"/>
    </xf>
    <xf numFmtId="268" fontId="70" fillId="0" borderId="0" xfId="1026" applyNumberFormat="1" applyFont="1" applyAlignment="1">
      <alignment horizontal="right"/>
    </xf>
    <xf numFmtId="266" fontId="70" fillId="0" borderId="20" xfId="1026" applyNumberFormat="1" applyFont="1" applyBorder="1" applyAlignment="1">
      <alignment horizontal="right"/>
    </xf>
    <xf numFmtId="269" fontId="70" fillId="0" borderId="0" xfId="1103" applyNumberFormat="1" applyFont="1" applyFill="1" applyBorder="1" applyAlignment="1" applyProtection="1">
      <alignment horizontal="right"/>
    </xf>
    <xf numFmtId="262" fontId="70" fillId="96" borderId="79" xfId="1556" applyNumberFormat="1" applyFont="1" applyFill="1" applyBorder="1" applyAlignment="1" applyProtection="1">
      <alignment horizontal="right"/>
    </xf>
    <xf numFmtId="262" fontId="152" fillId="96" borderId="79" xfId="1556" applyNumberFormat="1" applyFont="1" applyFill="1" applyBorder="1" applyAlignment="1" applyProtection="1">
      <alignment horizontal="right"/>
    </xf>
    <xf numFmtId="268" fontId="70" fillId="96" borderId="79" xfId="1556" applyNumberFormat="1" applyFont="1" applyFill="1" applyBorder="1" applyAlignment="1" applyProtection="1">
      <alignment horizontal="right"/>
    </xf>
    <xf numFmtId="268" fontId="152" fillId="96" borderId="79" xfId="1556" applyNumberFormat="1" applyFont="1" applyFill="1" applyBorder="1" applyAlignment="1" applyProtection="1">
      <alignment horizontal="right"/>
    </xf>
    <xf numFmtId="262" fontId="152" fillId="96" borderId="17" xfId="1556" applyNumberFormat="1" applyFont="1" applyFill="1" applyBorder="1" applyAlignment="1" applyProtection="1">
      <alignment horizontal="right"/>
    </xf>
    <xf numFmtId="263" fontId="152" fillId="96" borderId="17" xfId="1556" applyNumberFormat="1" applyFont="1" applyFill="1" applyBorder="1" applyAlignment="1" applyProtection="1">
      <alignment horizontal="right"/>
    </xf>
    <xf numFmtId="262" fontId="152" fillId="96" borderId="48" xfId="1556" applyNumberFormat="1" applyFont="1" applyFill="1" applyBorder="1" applyAlignment="1" applyProtection="1">
      <alignment horizontal="right"/>
    </xf>
    <xf numFmtId="268" fontId="152" fillId="96" borderId="17" xfId="1556" applyNumberFormat="1" applyFont="1" applyFill="1" applyBorder="1" applyAlignment="1" applyProtection="1">
      <alignment horizontal="right"/>
    </xf>
    <xf numFmtId="268" fontId="70" fillId="96" borderId="20" xfId="1556" applyNumberFormat="1" applyFont="1" applyFill="1" applyBorder="1" applyAlignment="1" applyProtection="1">
      <alignment horizontal="right"/>
    </xf>
    <xf numFmtId="268" fontId="152" fillId="96" borderId="20" xfId="1556" applyNumberFormat="1" applyFont="1" applyFill="1" applyBorder="1" applyAlignment="1" applyProtection="1">
      <alignment horizontal="right"/>
    </xf>
    <xf numFmtId="268" fontId="152" fillId="96" borderId="27" xfId="1556" applyNumberFormat="1" applyFont="1" applyFill="1" applyBorder="1" applyAlignment="1" applyProtection="1">
      <alignment horizontal="right"/>
    </xf>
    <xf numFmtId="262" fontId="70" fillId="96" borderId="79" xfId="1026" applyNumberFormat="1" applyFont="1" applyFill="1" applyBorder="1" applyAlignment="1">
      <alignment horizontal="right"/>
    </xf>
    <xf numFmtId="268" fontId="70" fillId="96" borderId="79" xfId="1026" applyNumberFormat="1" applyFont="1" applyFill="1" applyBorder="1" applyAlignment="1">
      <alignment horizontal="right"/>
    </xf>
    <xf numFmtId="268" fontId="152" fillId="96" borderId="79" xfId="1026" applyNumberFormat="1" applyFont="1" applyFill="1" applyBorder="1" applyAlignment="1">
      <alignment horizontal="right"/>
    </xf>
    <xf numFmtId="49" fontId="152" fillId="54" borderId="79" xfId="805" applyNumberFormat="1" applyFont="1" applyFill="1" applyBorder="1" applyAlignment="1" applyProtection="1">
      <alignment horizontal="right" vertical="center"/>
    </xf>
    <xf numFmtId="49" fontId="152" fillId="54" borderId="0" xfId="805" applyNumberFormat="1" applyFont="1" applyFill="1" applyBorder="1" applyAlignment="1" applyProtection="1">
      <alignment horizontal="right" vertical="center"/>
    </xf>
    <xf numFmtId="267" fontId="152" fillId="54" borderId="79" xfId="805" applyNumberFormat="1" applyFont="1" applyFill="1" applyBorder="1" applyAlignment="1" applyProtection="1">
      <alignment horizontal="right" vertical="center"/>
    </xf>
    <xf numFmtId="262" fontId="152" fillId="96" borderId="79" xfId="1556" applyNumberFormat="1" applyFont="1" applyFill="1" applyBorder="1" applyAlignment="1" applyProtection="1">
      <alignment horizontal="right" vertical="center"/>
    </xf>
    <xf numFmtId="49" fontId="152" fillId="96" borderId="79" xfId="805" applyNumberFormat="1" applyFont="1" applyFill="1" applyBorder="1" applyAlignment="1" applyProtection="1">
      <alignment horizontal="right" vertical="center"/>
    </xf>
    <xf numFmtId="49" fontId="152" fillId="96" borderId="33" xfId="805" applyNumberFormat="1" applyFont="1" applyFill="1" applyBorder="1" applyAlignment="1" applyProtection="1">
      <alignment horizontal="right" vertical="center"/>
    </xf>
    <xf numFmtId="268" fontId="152" fillId="96" borderId="79" xfId="1556" applyNumberFormat="1" applyFont="1" applyFill="1" applyBorder="1" applyAlignment="1" applyProtection="1">
      <alignment horizontal="right" vertical="center"/>
    </xf>
    <xf numFmtId="267" fontId="152" fillId="96" borderId="79" xfId="805" applyNumberFormat="1" applyFont="1" applyFill="1" applyBorder="1" applyAlignment="1" applyProtection="1">
      <alignment horizontal="right" vertical="center"/>
    </xf>
    <xf numFmtId="262" fontId="152" fillId="96" borderId="0" xfId="1556" applyNumberFormat="1" applyFont="1" applyFill="1" applyBorder="1" applyAlignment="1" applyProtection="1">
      <alignment horizontal="right" vertical="center"/>
    </xf>
    <xf numFmtId="267" fontId="152" fillId="96" borderId="48" xfId="805" applyNumberFormat="1" applyFont="1" applyFill="1" applyBorder="1" applyAlignment="1" applyProtection="1">
      <alignment horizontal="right" vertical="center"/>
    </xf>
    <xf numFmtId="268" fontId="70" fillId="96" borderId="60" xfId="1556" applyNumberFormat="1" applyFont="1" applyFill="1" applyBorder="1" applyAlignment="1" applyProtection="1">
      <alignment horizontal="right" vertical="center"/>
    </xf>
    <xf numFmtId="268" fontId="152" fillId="96" borderId="20" xfId="1556" applyNumberFormat="1" applyFont="1" applyFill="1" applyBorder="1" applyAlignment="1" applyProtection="1">
      <alignment horizontal="right" vertical="center"/>
    </xf>
    <xf numFmtId="267" fontId="152" fillId="96" borderId="27" xfId="805" applyNumberFormat="1" applyFont="1" applyFill="1" applyBorder="1" applyAlignment="1" applyProtection="1">
      <alignment horizontal="right" vertical="center"/>
    </xf>
    <xf numFmtId="262" fontId="152" fillId="96" borderId="79" xfId="1026" applyNumberFormat="1" applyFont="1" applyFill="1" applyBorder="1" applyAlignment="1">
      <alignment horizontal="right" vertical="center"/>
    </xf>
    <xf numFmtId="268" fontId="152" fillId="96" borderId="79" xfId="1026" applyNumberFormat="1" applyFont="1" applyFill="1" applyBorder="1" applyAlignment="1">
      <alignment horizontal="right" vertical="center"/>
    </xf>
    <xf numFmtId="262" fontId="152" fillId="96" borderId="0" xfId="1556" applyNumberFormat="1" applyFont="1" applyFill="1" applyAlignment="1" applyProtection="1">
      <alignment horizontal="right" vertical="top"/>
    </xf>
    <xf numFmtId="267" fontId="152" fillId="0" borderId="79" xfId="805" applyNumberFormat="1" applyFont="1" applyFill="1" applyBorder="1" applyAlignment="1" applyProtection="1">
      <alignment horizontal="right"/>
    </xf>
    <xf numFmtId="267" fontId="152" fillId="0" borderId="0" xfId="805" applyNumberFormat="1" applyFont="1" applyFill="1" applyBorder="1" applyAlignment="1" applyProtection="1">
      <alignment horizontal="right"/>
    </xf>
    <xf numFmtId="267" fontId="152" fillId="54" borderId="79" xfId="805" applyNumberFormat="1" applyFont="1" applyFill="1" applyBorder="1" applyAlignment="1" applyProtection="1">
      <alignment horizontal="right"/>
    </xf>
    <xf numFmtId="267" fontId="152" fillId="97" borderId="79" xfId="805" applyNumberFormat="1" applyFont="1" applyFill="1" applyBorder="1" applyAlignment="1" applyProtection="1">
      <alignment horizontal="right"/>
    </xf>
    <xf numFmtId="0" fontId="194" fillId="96" borderId="0" xfId="0" applyFont="1" applyFill="1"/>
    <xf numFmtId="0" fontId="194" fillId="96" borderId="17" xfId="0" applyFont="1" applyFill="1" applyBorder="1"/>
    <xf numFmtId="263" fontId="70" fillId="0" borderId="0" xfId="1026" applyNumberFormat="1" applyFont="1" applyAlignment="1">
      <alignment horizontal="right"/>
    </xf>
    <xf numFmtId="263" fontId="152" fillId="96" borderId="0" xfId="1556" applyNumberFormat="1" applyFont="1" applyFill="1" applyBorder="1" applyAlignment="1" applyProtection="1">
      <alignment horizontal="right" vertical="top"/>
    </xf>
    <xf numFmtId="263" fontId="152" fillId="96" borderId="17" xfId="1556" applyNumberFormat="1" applyFont="1" applyFill="1" applyBorder="1" applyAlignment="1" applyProtection="1">
      <alignment horizontal="right" vertical="top"/>
    </xf>
    <xf numFmtId="263" fontId="70" fillId="0" borderId="33" xfId="1026" applyNumberFormat="1" applyFont="1" applyBorder="1" applyAlignment="1">
      <alignment horizontal="right"/>
    </xf>
    <xf numFmtId="263" fontId="152" fillId="96" borderId="33" xfId="1556" applyNumberFormat="1" applyFont="1" applyFill="1" applyBorder="1" applyAlignment="1" applyProtection="1">
      <alignment horizontal="right"/>
    </xf>
    <xf numFmtId="263" fontId="152" fillId="96" borderId="47" xfId="1026" applyNumberFormat="1" applyFont="1" applyFill="1" applyBorder="1" applyAlignment="1">
      <alignment horizontal="right"/>
    </xf>
    <xf numFmtId="262" fontId="152" fillId="96" borderId="47" xfId="1026" applyNumberFormat="1" applyFont="1" applyFill="1" applyBorder="1" applyAlignment="1">
      <alignment horizontal="right"/>
    </xf>
    <xf numFmtId="267" fontId="152" fillId="96" borderId="17" xfId="805" applyNumberFormat="1" applyFont="1" applyFill="1" applyBorder="1" applyAlignment="1" applyProtection="1">
      <alignment horizontal="right"/>
    </xf>
    <xf numFmtId="263" fontId="152" fillId="96" borderId="67" xfId="1026" applyNumberFormat="1" applyFont="1" applyFill="1" applyBorder="1" applyAlignment="1">
      <alignment horizontal="right"/>
    </xf>
    <xf numFmtId="267" fontId="152" fillId="96" borderId="47" xfId="805" applyNumberFormat="1" applyFont="1" applyFill="1" applyBorder="1" applyAlignment="1" applyProtection="1">
      <alignment horizontal="right"/>
    </xf>
    <xf numFmtId="262" fontId="176" fillId="96" borderId="79" xfId="1554" applyNumberFormat="1" applyFont="1" applyFill="1" applyBorder="1" applyAlignment="1" applyProtection="1">
      <alignment horizontal="right"/>
    </xf>
    <xf numFmtId="262" fontId="175" fillId="96" borderId="79" xfId="1554" applyNumberFormat="1" applyFont="1" applyFill="1" applyBorder="1" applyAlignment="1" applyProtection="1">
      <alignment horizontal="right"/>
    </xf>
    <xf numFmtId="263" fontId="176" fillId="96" borderId="79" xfId="1554" applyNumberFormat="1" applyFont="1" applyFill="1" applyBorder="1" applyAlignment="1" applyProtection="1">
      <alignment horizontal="right"/>
    </xf>
    <xf numFmtId="263" fontId="175" fillId="96" borderId="79" xfId="1554" applyNumberFormat="1" applyFont="1" applyFill="1" applyBorder="1" applyAlignment="1" applyProtection="1">
      <alignment horizontal="right"/>
    </xf>
    <xf numFmtId="263" fontId="176" fillId="96" borderId="20" xfId="1554" applyNumberFormat="1" applyFont="1" applyFill="1" applyBorder="1" applyAlignment="1" applyProtection="1">
      <alignment horizontal="right"/>
    </xf>
    <xf numFmtId="262" fontId="176" fillId="54" borderId="52" xfId="2225" applyNumberFormat="1" applyFont="1" applyFill="1" applyBorder="1" applyAlignment="1" applyProtection="1">
      <alignment horizontal="right" vertical="center"/>
    </xf>
    <xf numFmtId="262" fontId="175" fillId="54" borderId="0" xfId="2225" applyNumberFormat="1" applyFont="1" applyFill="1" applyBorder="1" applyAlignment="1" applyProtection="1">
      <alignment horizontal="right" vertical="center"/>
    </xf>
    <xf numFmtId="267" fontId="175" fillId="54" borderId="0" xfId="805" applyNumberFormat="1" applyFont="1" applyFill="1" applyBorder="1" applyAlignment="1" applyProtection="1">
      <alignment horizontal="right" vertical="center"/>
    </xf>
    <xf numFmtId="263" fontId="176" fillId="54" borderId="52" xfId="2225" applyNumberFormat="1" applyFont="1" applyFill="1" applyBorder="1" applyAlignment="1" applyProtection="1">
      <alignment horizontal="right" vertical="center"/>
    </xf>
    <xf numFmtId="263" fontId="175" fillId="96" borderId="0" xfId="1026" applyNumberFormat="1" applyFont="1" applyFill="1" applyAlignment="1">
      <alignment horizontal="right"/>
    </xf>
    <xf numFmtId="49" fontId="175" fillId="54" borderId="0" xfId="805" applyNumberFormat="1" applyFont="1" applyFill="1" applyBorder="1" applyAlignment="1" applyProtection="1">
      <alignment horizontal="right" vertical="center"/>
    </xf>
    <xf numFmtId="262" fontId="176" fillId="54" borderId="53" xfId="2225" applyNumberFormat="1" applyFont="1" applyFill="1" applyBorder="1" applyAlignment="1" applyProtection="1">
      <alignment horizontal="right" vertical="center"/>
    </xf>
    <xf numFmtId="262" fontId="175" fillId="54" borderId="79" xfId="2225" applyNumberFormat="1" applyFont="1" applyFill="1" applyBorder="1" applyAlignment="1" applyProtection="1">
      <alignment horizontal="right" vertical="center"/>
    </xf>
    <xf numFmtId="267" fontId="175" fillId="54" borderId="79" xfId="805" applyNumberFormat="1" applyFont="1" applyFill="1" applyBorder="1" applyAlignment="1" applyProtection="1">
      <alignment horizontal="right" vertical="center"/>
    </xf>
    <xf numFmtId="263" fontId="175" fillId="54" borderId="0" xfId="2225" applyNumberFormat="1" applyFont="1" applyFill="1" applyBorder="1" applyAlignment="1" applyProtection="1">
      <alignment horizontal="right" vertical="center"/>
    </xf>
    <xf numFmtId="263" fontId="175" fillId="54" borderId="0" xfId="1026" applyNumberFormat="1" applyFont="1" applyFill="1" applyAlignment="1">
      <alignment horizontal="right" vertical="center"/>
    </xf>
    <xf numFmtId="262" fontId="176" fillId="54" borderId="60" xfId="2225" applyNumberFormat="1" applyFont="1" applyFill="1" applyBorder="1" applyAlignment="1" applyProtection="1">
      <alignment horizontal="right" vertical="center"/>
    </xf>
    <xf numFmtId="262" fontId="175" fillId="54" borderId="20" xfId="2225" applyNumberFormat="1" applyFont="1" applyFill="1" applyBorder="1" applyAlignment="1" applyProtection="1">
      <alignment horizontal="right" vertical="center"/>
    </xf>
    <xf numFmtId="267" fontId="175" fillId="54" borderId="20" xfId="805" applyNumberFormat="1" applyFont="1" applyFill="1" applyBorder="1" applyAlignment="1" applyProtection="1">
      <alignment horizontal="right" vertical="center"/>
    </xf>
    <xf numFmtId="263" fontId="176" fillId="96" borderId="52" xfId="1026" applyNumberFormat="1" applyFont="1" applyFill="1" applyBorder="1" applyAlignment="1">
      <alignment horizontal="right"/>
    </xf>
    <xf numFmtId="263" fontId="175" fillId="96" borderId="0" xfId="2225" applyNumberFormat="1" applyFont="1" applyFill="1" applyBorder="1" applyAlignment="1" applyProtection="1">
      <alignment horizontal="right" vertical="center"/>
    </xf>
    <xf numFmtId="267" fontId="175" fillId="96" borderId="0" xfId="805" applyNumberFormat="1" applyFont="1" applyFill="1" applyBorder="1" applyAlignment="1" applyProtection="1">
      <alignment horizontal="right" vertical="center"/>
    </xf>
    <xf numFmtId="263" fontId="176" fillId="96" borderId="52" xfId="2225" applyNumberFormat="1" applyFont="1" applyFill="1" applyBorder="1" applyAlignment="1" applyProtection="1">
      <alignment horizontal="right" vertical="center"/>
    </xf>
    <xf numFmtId="263" fontId="175" fillId="96" borderId="0" xfId="1026" applyNumberFormat="1" applyFont="1" applyFill="1" applyAlignment="1">
      <alignment horizontal="right" vertical="center"/>
    </xf>
    <xf numFmtId="262" fontId="176" fillId="96" borderId="60" xfId="2225" applyNumberFormat="1" applyFont="1" applyFill="1" applyBorder="1" applyAlignment="1" applyProtection="1">
      <alignment horizontal="right" vertical="center"/>
    </xf>
    <xf numFmtId="262" fontId="175" fillId="96" borderId="20" xfId="2225" applyNumberFormat="1" applyFont="1" applyFill="1" applyBorder="1" applyAlignment="1" applyProtection="1">
      <alignment horizontal="right" vertical="center"/>
    </xf>
    <xf numFmtId="267" fontId="175" fillId="96" borderId="20" xfId="805" applyNumberFormat="1" applyFont="1" applyFill="1" applyBorder="1" applyAlignment="1" applyProtection="1">
      <alignment horizontal="right" vertical="center"/>
    </xf>
    <xf numFmtId="262" fontId="175" fillId="96" borderId="0" xfId="2225" applyNumberFormat="1" applyFont="1" applyFill="1" applyBorder="1" applyAlignment="1" applyProtection="1">
      <alignment horizontal="right" vertical="center"/>
    </xf>
    <xf numFmtId="267" fontId="178" fillId="96" borderId="0" xfId="2226" applyNumberFormat="1" applyFont="1" applyFill="1" applyBorder="1" applyAlignment="1" applyProtection="1">
      <alignment horizontal="right" vertical="center"/>
    </xf>
    <xf numFmtId="271" fontId="178" fillId="96" borderId="0" xfId="805" applyNumberFormat="1" applyFont="1" applyFill="1" applyBorder="1" applyAlignment="1" applyProtection="1">
      <alignment horizontal="right" vertical="center"/>
    </xf>
    <xf numFmtId="262" fontId="175" fillId="96" borderId="79" xfId="2225" applyNumberFormat="1" applyFont="1" applyFill="1" applyBorder="1" applyAlignment="1" applyProtection="1">
      <alignment horizontal="right" vertical="center"/>
    </xf>
    <xf numFmtId="267" fontId="175" fillId="96" borderId="79" xfId="805" applyNumberFormat="1" applyFont="1" applyFill="1" applyBorder="1" applyAlignment="1" applyProtection="1">
      <alignment horizontal="right" vertical="center"/>
    </xf>
    <xf numFmtId="267" fontId="177" fillId="96" borderId="52" xfId="2226" applyNumberFormat="1" applyFont="1" applyFill="1" applyBorder="1" applyAlignment="1" applyProtection="1">
      <alignment horizontal="right" vertical="center"/>
    </xf>
    <xf numFmtId="49" fontId="175" fillId="96" borderId="0" xfId="805" applyNumberFormat="1" applyFont="1" applyFill="1" applyBorder="1" applyAlignment="1" applyProtection="1">
      <alignment horizontal="right" vertical="center"/>
    </xf>
    <xf numFmtId="263" fontId="176" fillId="96" borderId="53" xfId="2225" applyNumberFormat="1" applyFont="1" applyFill="1" applyBorder="1" applyAlignment="1" applyProtection="1">
      <alignment horizontal="right" vertical="center"/>
    </xf>
    <xf numFmtId="263" fontId="175" fillId="96" borderId="79" xfId="2225" applyNumberFormat="1" applyFont="1" applyFill="1" applyBorder="1" applyAlignment="1" applyProtection="1">
      <alignment horizontal="right" vertical="center"/>
    </xf>
    <xf numFmtId="263" fontId="176" fillId="96" borderId="60" xfId="2225" applyNumberFormat="1" applyFont="1" applyFill="1" applyBorder="1" applyAlignment="1" applyProtection="1">
      <alignment horizontal="right" vertical="center"/>
    </xf>
    <xf numFmtId="263" fontId="175" fillId="96" borderId="20" xfId="2225" applyNumberFormat="1" applyFont="1" applyFill="1" applyBorder="1" applyAlignment="1" applyProtection="1">
      <alignment horizontal="right" vertical="center"/>
    </xf>
    <xf numFmtId="267" fontId="178" fillId="96" borderId="0" xfId="1555" applyNumberFormat="1" applyFont="1" applyFill="1" applyBorder="1" applyAlignment="1" applyProtection="1">
      <alignment horizontal="right" vertical="center"/>
    </xf>
    <xf numFmtId="262" fontId="159" fillId="96" borderId="79" xfId="1026" applyNumberFormat="1" applyFont="1" applyFill="1" applyBorder="1" applyAlignment="1">
      <alignment horizontal="right"/>
    </xf>
    <xf numFmtId="262" fontId="158" fillId="96" borderId="79" xfId="1026" applyNumberFormat="1" applyFont="1" applyFill="1" applyBorder="1" applyAlignment="1">
      <alignment horizontal="right"/>
    </xf>
    <xf numFmtId="263" fontId="239" fillId="96" borderId="0" xfId="1026" applyNumberFormat="1" applyFont="1" applyFill="1" applyAlignment="1">
      <alignment horizontal="right"/>
    </xf>
    <xf numFmtId="272" fontId="159" fillId="96" borderId="7" xfId="1026" applyNumberFormat="1" applyFont="1" applyFill="1" applyBorder="1" applyAlignment="1">
      <alignment horizontal="right"/>
    </xf>
    <xf numFmtId="274" fontId="159" fillId="96" borderId="0" xfId="1026" applyNumberFormat="1" applyFont="1" applyFill="1" applyAlignment="1">
      <alignment horizontal="right"/>
    </xf>
    <xf numFmtId="263" fontId="159" fillId="96" borderId="57" xfId="1026" applyNumberFormat="1" applyFont="1" applyFill="1" applyBorder="1" applyAlignment="1">
      <alignment horizontal="right" vertical="center"/>
    </xf>
    <xf numFmtId="262" fontId="158" fillId="96" borderId="57" xfId="1026" applyNumberFormat="1" applyFont="1" applyFill="1" applyBorder="1" applyAlignment="1">
      <alignment horizontal="right" vertical="center"/>
    </xf>
    <xf numFmtId="263" fontId="158" fillId="96" borderId="57" xfId="1026" applyNumberFormat="1" applyFont="1" applyFill="1" applyBorder="1" applyAlignment="1">
      <alignment horizontal="right" vertical="center"/>
    </xf>
    <xf numFmtId="272" fontId="159" fillId="96" borderId="7" xfId="823" applyNumberFormat="1" applyFont="1" applyFill="1" applyBorder="1" applyAlignment="1" applyProtection="1">
      <alignment horizontal="right" vertical="center"/>
    </xf>
    <xf numFmtId="272" fontId="158" fillId="96" borderId="7" xfId="823" applyNumberFormat="1" applyFont="1" applyFill="1" applyBorder="1" applyAlignment="1" applyProtection="1">
      <alignment horizontal="right" vertical="center"/>
    </xf>
    <xf numFmtId="274" fontId="70" fillId="96" borderId="52" xfId="1026" applyNumberFormat="1" applyFont="1" applyFill="1" applyBorder="1" applyAlignment="1">
      <alignment horizontal="right"/>
    </xf>
    <xf numFmtId="0" fontId="177" fillId="96" borderId="52" xfId="2226" quotePrefix="1" applyNumberFormat="1" applyFont="1" applyFill="1" applyBorder="1" applyAlignment="1" applyProtection="1">
      <alignment horizontal="right"/>
    </xf>
    <xf numFmtId="0" fontId="177" fillId="96" borderId="73" xfId="2226" quotePrefix="1" applyNumberFormat="1" applyFont="1" applyFill="1" applyBorder="1" applyAlignment="1" applyProtection="1">
      <alignment horizontal="right"/>
    </xf>
    <xf numFmtId="262" fontId="160" fillId="54" borderId="50" xfId="1026" applyNumberFormat="1" applyFont="1" applyFill="1" applyBorder="1" applyAlignment="1">
      <alignment horizontal="right"/>
    </xf>
    <xf numFmtId="262" fontId="142" fillId="54" borderId="0" xfId="1026" applyNumberFormat="1" applyFont="1" applyFill="1" applyAlignment="1">
      <alignment horizontal="right"/>
    </xf>
    <xf numFmtId="37" fontId="164" fillId="54" borderId="33" xfId="1026" applyNumberFormat="1" applyFont="1" applyFill="1" applyBorder="1"/>
    <xf numFmtId="37" fontId="164" fillId="54" borderId="33" xfId="1026" applyNumberFormat="1" applyFont="1" applyFill="1" applyBorder="1" applyAlignment="1">
      <alignment wrapText="1"/>
    </xf>
    <xf numFmtId="263" fontId="160" fillId="54" borderId="66" xfId="1026" quotePrefix="1" applyNumberFormat="1" applyFont="1" applyFill="1" applyBorder="1" applyAlignment="1">
      <alignment horizontal="right"/>
    </xf>
    <xf numFmtId="262" fontId="142" fillId="0" borderId="33" xfId="1026" quotePrefix="1" applyNumberFormat="1" applyFont="1" applyBorder="1" applyAlignment="1">
      <alignment horizontal="right"/>
    </xf>
    <xf numFmtId="0" fontId="142" fillId="54" borderId="33" xfId="1026" applyFont="1" applyFill="1" applyBorder="1" applyAlignment="1">
      <alignment horizontal="right" wrapText="1"/>
    </xf>
    <xf numFmtId="0" fontId="160" fillId="94" borderId="0" xfId="1026" applyFont="1" applyFill="1" applyAlignment="1">
      <alignment vertical="center"/>
    </xf>
    <xf numFmtId="0" fontId="160" fillId="94" borderId="0" xfId="1026" applyFont="1" applyFill="1"/>
    <xf numFmtId="0" fontId="142" fillId="94" borderId="52" xfId="1026" applyFont="1" applyFill="1" applyBorder="1"/>
    <xf numFmtId="0" fontId="142" fillId="94" borderId="0" xfId="1026" applyFont="1" applyFill="1"/>
    <xf numFmtId="37" fontId="160" fillId="96" borderId="0" xfId="1026" applyNumberFormat="1" applyFont="1" applyFill="1" applyAlignment="1">
      <alignment vertical="center"/>
    </xf>
    <xf numFmtId="37" fontId="160" fillId="96" borderId="0" xfId="1026" applyNumberFormat="1" applyFont="1" applyFill="1"/>
    <xf numFmtId="37" fontId="142" fillId="54" borderId="52" xfId="1026" applyNumberFormat="1" applyFont="1" applyFill="1" applyBorder="1"/>
    <xf numFmtId="37" fontId="142" fillId="96" borderId="0" xfId="1026" applyNumberFormat="1" applyFont="1" applyFill="1" applyAlignment="1">
      <alignment horizontal="left" vertical="center" indent="1"/>
    </xf>
    <xf numFmtId="262" fontId="160" fillId="96" borderId="52" xfId="1026" applyNumberFormat="1" applyFont="1" applyFill="1" applyBorder="1" applyAlignment="1">
      <alignment horizontal="right"/>
    </xf>
    <xf numFmtId="262" fontId="142" fillId="96" borderId="0" xfId="1556" applyNumberFormat="1" applyFont="1" applyFill="1" applyBorder="1" applyAlignment="1" applyProtection="1">
      <alignment horizontal="right"/>
    </xf>
    <xf numFmtId="194" fontId="142" fillId="96" borderId="0" xfId="1556" applyNumberFormat="1" applyFont="1" applyFill="1" applyBorder="1" applyAlignment="1" applyProtection="1">
      <alignment horizontal="right"/>
    </xf>
    <xf numFmtId="267" fontId="142" fillId="54" borderId="0" xfId="805" applyNumberFormat="1" applyFont="1" applyFill="1" applyBorder="1" applyAlignment="1" applyProtection="1">
      <alignment horizontal="right"/>
    </xf>
    <xf numFmtId="37" fontId="142" fillId="96" borderId="0" xfId="1026" applyNumberFormat="1" applyFont="1" applyFill="1" applyAlignment="1">
      <alignment horizontal="left" indent="1"/>
    </xf>
    <xf numFmtId="262" fontId="142" fillId="96" borderId="0" xfId="1026" applyNumberFormat="1" applyFont="1" applyFill="1" applyAlignment="1">
      <alignment horizontal="right"/>
    </xf>
    <xf numFmtId="41" fontId="142" fillId="96" borderId="0" xfId="1026" applyNumberFormat="1" applyFont="1" applyFill="1" applyAlignment="1">
      <alignment horizontal="right"/>
    </xf>
    <xf numFmtId="263" fontId="160" fillId="96" borderId="52" xfId="1026" applyNumberFormat="1" applyFont="1" applyFill="1" applyBorder="1" applyAlignment="1">
      <alignment horizontal="right"/>
    </xf>
    <xf numFmtId="263" fontId="142" fillId="96" borderId="0" xfId="1026" applyNumberFormat="1" applyFont="1" applyFill="1" applyAlignment="1">
      <alignment horizontal="right"/>
    </xf>
    <xf numFmtId="263" fontId="142" fillId="96" borderId="33" xfId="1026" applyNumberFormat="1" applyFont="1" applyFill="1" applyBorder="1" applyAlignment="1">
      <alignment horizontal="right"/>
    </xf>
    <xf numFmtId="164" fontId="142" fillId="96" borderId="33" xfId="1026" applyNumberFormat="1" applyFont="1" applyFill="1" applyBorder="1" applyAlignment="1">
      <alignment horizontal="right"/>
    </xf>
    <xf numFmtId="37" fontId="160" fillId="0" borderId="0" xfId="1026" applyNumberFormat="1" applyFont="1"/>
    <xf numFmtId="262" fontId="160" fillId="0" borderId="53" xfId="1026" applyNumberFormat="1" applyFont="1" applyBorder="1" applyAlignment="1">
      <alignment horizontal="right"/>
    </xf>
    <xf numFmtId="262" fontId="142" fillId="0" borderId="0" xfId="1026" applyNumberFormat="1" applyFont="1" applyAlignment="1">
      <alignment horizontal="right"/>
    </xf>
    <xf numFmtId="41" fontId="142" fillId="0" borderId="0" xfId="1026" applyNumberFormat="1" applyFont="1" applyAlignment="1">
      <alignment horizontal="right"/>
    </xf>
    <xf numFmtId="267" fontId="142" fillId="0" borderId="79" xfId="805" applyNumberFormat="1" applyFont="1" applyFill="1" applyBorder="1" applyAlignment="1" applyProtection="1">
      <alignment horizontal="right"/>
    </xf>
    <xf numFmtId="263" fontId="160" fillId="0" borderId="52" xfId="1026" applyNumberFormat="1" applyFont="1" applyBorder="1" applyAlignment="1">
      <alignment horizontal="right"/>
    </xf>
    <xf numFmtId="267" fontId="142" fillId="0" borderId="0" xfId="805" applyNumberFormat="1" applyFont="1" applyFill="1" applyBorder="1" applyAlignment="1" applyProtection="1">
      <alignment horizontal="right"/>
    </xf>
    <xf numFmtId="37" fontId="160" fillId="97" borderId="0" xfId="1026" applyNumberFormat="1" applyFont="1" applyFill="1" applyAlignment="1">
      <alignment vertical="center"/>
    </xf>
    <xf numFmtId="37" fontId="160" fillId="97" borderId="0" xfId="1026" applyNumberFormat="1" applyFont="1" applyFill="1"/>
    <xf numFmtId="262" fontId="160" fillId="97" borderId="60" xfId="1026" applyNumberFormat="1" applyFont="1" applyFill="1" applyBorder="1" applyAlignment="1">
      <alignment horizontal="right"/>
    </xf>
    <xf numFmtId="262" fontId="142" fillId="97" borderId="20" xfId="1026" applyNumberFormat="1" applyFont="1" applyFill="1" applyBorder="1" applyAlignment="1">
      <alignment horizontal="right"/>
    </xf>
    <xf numFmtId="41" fontId="142" fillId="97" borderId="20" xfId="1026" applyNumberFormat="1" applyFont="1" applyFill="1" applyBorder="1" applyAlignment="1">
      <alignment horizontal="right"/>
    </xf>
    <xf numFmtId="267" fontId="142" fillId="97" borderId="20" xfId="805" applyNumberFormat="1" applyFont="1" applyFill="1" applyBorder="1" applyAlignment="1" applyProtection="1">
      <alignment horizontal="right"/>
    </xf>
    <xf numFmtId="263" fontId="142" fillId="96" borderId="0" xfId="1556" applyNumberFormat="1" applyFont="1" applyFill="1" applyBorder="1" applyAlignment="1" applyProtection="1">
      <alignment horizontal="right"/>
    </xf>
    <xf numFmtId="267" fontId="142" fillId="54" borderId="79" xfId="805" applyNumberFormat="1" applyFont="1" applyFill="1" applyBorder="1" applyAlignment="1" applyProtection="1">
      <alignment horizontal="right"/>
    </xf>
    <xf numFmtId="41" fontId="142" fillId="96" borderId="33" xfId="1026" applyNumberFormat="1" applyFont="1" applyFill="1" applyBorder="1" applyAlignment="1">
      <alignment horizontal="right"/>
    </xf>
    <xf numFmtId="41" fontId="160" fillId="96" borderId="52" xfId="1026" applyNumberFormat="1" applyFont="1" applyFill="1" applyBorder="1" applyAlignment="1">
      <alignment horizontal="right"/>
    </xf>
    <xf numFmtId="263" fontId="160" fillId="97" borderId="60" xfId="1026" applyNumberFormat="1" applyFont="1" applyFill="1" applyBorder="1" applyAlignment="1">
      <alignment horizontal="right"/>
    </xf>
    <xf numFmtId="263" fontId="142" fillId="97" borderId="20" xfId="1026" applyNumberFormat="1" applyFont="1" applyFill="1" applyBorder="1" applyAlignment="1">
      <alignment horizontal="right"/>
    </xf>
    <xf numFmtId="267" fontId="142" fillId="97" borderId="79" xfId="805" applyNumberFormat="1" applyFont="1" applyFill="1" applyBorder="1" applyAlignment="1" applyProtection="1">
      <alignment horizontal="right"/>
    </xf>
    <xf numFmtId="262" fontId="160" fillId="97" borderId="52" xfId="1026" applyNumberFormat="1" applyFont="1" applyFill="1" applyBorder="1" applyAlignment="1">
      <alignment horizontal="right"/>
    </xf>
    <xf numFmtId="262" fontId="142" fillId="97" borderId="0" xfId="1026" applyNumberFormat="1" applyFont="1" applyFill="1" applyAlignment="1">
      <alignment horizontal="right"/>
    </xf>
    <xf numFmtId="164" fontId="142" fillId="97" borderId="0" xfId="1026" applyNumberFormat="1" applyFont="1" applyFill="1" applyAlignment="1">
      <alignment horizontal="right"/>
    </xf>
    <xf numFmtId="267" fontId="142" fillId="97" borderId="0" xfId="805" applyNumberFormat="1" applyFont="1" applyFill="1" applyBorder="1" applyAlignment="1" applyProtection="1">
      <alignment horizontal="right"/>
    </xf>
    <xf numFmtId="0" fontId="142" fillId="96" borderId="0" xfId="1026" applyFont="1" applyFill="1" applyAlignment="1">
      <alignment vertical="center"/>
    </xf>
    <xf numFmtId="262" fontId="160" fillId="96" borderId="66" xfId="1026" applyNumberFormat="1" applyFont="1" applyFill="1" applyBorder="1" applyAlignment="1">
      <alignment horizontal="right"/>
    </xf>
    <xf numFmtId="262" fontId="142" fillId="96" borderId="33" xfId="1026" applyNumberFormat="1" applyFont="1" applyFill="1" applyBorder="1" applyAlignment="1">
      <alignment horizontal="right"/>
    </xf>
    <xf numFmtId="0" fontId="160" fillId="96" borderId="0" xfId="1026" applyFont="1" applyFill="1" applyAlignment="1">
      <alignment vertical="center"/>
    </xf>
    <xf numFmtId="0" fontId="160" fillId="96" borderId="0" xfId="1026" applyFont="1" applyFill="1"/>
    <xf numFmtId="164" fontId="142" fillId="96" borderId="0" xfId="1026" applyNumberFormat="1" applyFont="1" applyFill="1" applyAlignment="1">
      <alignment horizontal="right"/>
    </xf>
    <xf numFmtId="0" fontId="164" fillId="96" borderId="0" xfId="1026" applyFont="1" applyFill="1" applyAlignment="1">
      <alignment vertical="center"/>
    </xf>
    <xf numFmtId="0" fontId="164" fillId="0" borderId="0" xfId="1026" applyFont="1"/>
    <xf numFmtId="267" fontId="164" fillId="96" borderId="0" xfId="1103" applyNumberFormat="1" applyFont="1" applyFill="1" applyBorder="1" applyAlignment="1" applyProtection="1">
      <alignment horizontal="right"/>
    </xf>
    <xf numFmtId="203" fontId="164" fillId="96" borderId="0" xfId="1103" applyNumberFormat="1" applyFont="1" applyFill="1" applyBorder="1" applyAlignment="1" applyProtection="1">
      <alignment horizontal="right"/>
    </xf>
    <xf numFmtId="271" fontId="164" fillId="54" borderId="0" xfId="751" applyNumberFormat="1" applyFont="1" applyFill="1" applyBorder="1" applyAlignment="1" applyProtection="1">
      <alignment horizontal="right"/>
    </xf>
    <xf numFmtId="0" fontId="164" fillId="0" borderId="0" xfId="1026" applyFont="1" applyAlignment="1">
      <alignment vertical="top"/>
    </xf>
    <xf numFmtId="267" fontId="164" fillId="96" borderId="0" xfId="1103" applyNumberFormat="1" applyFont="1" applyFill="1" applyBorder="1" applyAlignment="1" applyProtection="1">
      <alignment horizontal="right" vertical="top"/>
    </xf>
    <xf numFmtId="204" fontId="164" fillId="96" borderId="0" xfId="1103" applyNumberFormat="1" applyFont="1" applyFill="1" applyBorder="1" applyAlignment="1" applyProtection="1">
      <alignment horizontal="right" vertical="top"/>
    </xf>
    <xf numFmtId="271" fontId="164" fillId="96" borderId="0" xfId="751" applyNumberFormat="1" applyFont="1" applyFill="1" applyBorder="1" applyAlignment="1" applyProtection="1">
      <alignment horizontal="right"/>
    </xf>
    <xf numFmtId="262" fontId="142" fillId="54" borderId="33" xfId="1026" applyNumberFormat="1" applyFont="1" applyFill="1" applyBorder="1" applyAlignment="1">
      <alignment horizontal="right"/>
    </xf>
    <xf numFmtId="0" fontId="240" fillId="96" borderId="52" xfId="2226" quotePrefix="1" applyNumberFormat="1" applyFont="1" applyFill="1" applyBorder="1" applyAlignment="1" applyProtection="1">
      <alignment horizontal="right"/>
    </xf>
    <xf numFmtId="0" fontId="240" fillId="96" borderId="63" xfId="2226" quotePrefix="1" applyNumberFormat="1" applyFont="1" applyFill="1" applyBorder="1" applyAlignment="1" applyProtection="1">
      <alignment horizontal="right"/>
    </xf>
    <xf numFmtId="234" fontId="187" fillId="96" borderId="17" xfId="1026" applyNumberFormat="1" applyFont="1" applyFill="1" applyBorder="1"/>
    <xf numFmtId="234" fontId="187" fillId="96" borderId="47" xfId="1026" applyNumberFormat="1" applyFont="1" applyFill="1" applyBorder="1"/>
    <xf numFmtId="234" fontId="187" fillId="96" borderId="81" xfId="1026" applyNumberFormat="1" applyFont="1" applyFill="1" applyBorder="1"/>
    <xf numFmtId="164" fontId="187" fillId="96" borderId="47" xfId="1026" applyNumberFormat="1" applyFont="1" applyFill="1" applyBorder="1"/>
    <xf numFmtId="0" fontId="70" fillId="94" borderId="71" xfId="1026" applyFont="1" applyFill="1" applyBorder="1" applyAlignment="1">
      <alignment vertical="top"/>
    </xf>
    <xf numFmtId="0" fontId="188" fillId="94" borderId="76" xfId="1026" applyFont="1" applyFill="1" applyBorder="1" applyAlignment="1">
      <alignment vertical="top"/>
    </xf>
    <xf numFmtId="0" fontId="152" fillId="96" borderId="55" xfId="1026" applyFont="1" applyFill="1" applyBorder="1" applyAlignment="1">
      <alignment vertical="top"/>
    </xf>
    <xf numFmtId="37" fontId="152" fillId="96" borderId="1" xfId="1026" applyNumberFormat="1" applyFont="1" applyFill="1" applyBorder="1" applyAlignment="1">
      <alignment horizontal="left" vertical="center" indent="1"/>
    </xf>
    <xf numFmtId="37" fontId="152" fillId="96" borderId="55" xfId="1026" applyNumberFormat="1" applyFont="1" applyFill="1" applyBorder="1" applyAlignment="1">
      <alignment horizontal="left" vertical="center" indent="1"/>
    </xf>
    <xf numFmtId="0" fontId="70" fillId="0" borderId="36" xfId="1026" applyFont="1" applyBorder="1" applyAlignment="1">
      <alignment vertical="top"/>
    </xf>
    <xf numFmtId="0" fontId="152" fillId="0" borderId="69" xfId="1026" applyFont="1" applyBorder="1" applyAlignment="1">
      <alignment vertical="top"/>
    </xf>
    <xf numFmtId="0" fontId="222" fillId="96" borderId="0" xfId="1026" applyFont="1" applyFill="1"/>
    <xf numFmtId="0" fontId="6" fillId="96" borderId="0" xfId="1026" applyFill="1"/>
    <xf numFmtId="0" fontId="241" fillId="96" borderId="0" xfId="1026" applyFont="1" applyFill="1" applyAlignment="1">
      <alignment horizontal="left"/>
    </xf>
    <xf numFmtId="0" fontId="197" fillId="96" borderId="0" xfId="1026" applyFont="1" applyFill="1"/>
    <xf numFmtId="0" fontId="148" fillId="96" borderId="0" xfId="1026" applyFont="1" applyFill="1" applyAlignment="1">
      <alignment horizontal="right"/>
    </xf>
    <xf numFmtId="0" fontId="198" fillId="96" borderId="0" xfId="1026" applyFont="1" applyFill="1"/>
    <xf numFmtId="0" fontId="242" fillId="96" borderId="0" xfId="1026" applyFont="1" applyFill="1" applyAlignment="1">
      <alignment horizontal="left" vertical="center"/>
    </xf>
    <xf numFmtId="0" fontId="243" fillId="96" borderId="0" xfId="1026" applyFont="1" applyFill="1" applyAlignment="1">
      <alignment horizontal="left" vertical="center"/>
    </xf>
    <xf numFmtId="0" fontId="243" fillId="96" borderId="0" xfId="1026" quotePrefix="1" applyFont="1" applyFill="1" applyAlignment="1">
      <alignment horizontal="left" vertical="center"/>
    </xf>
    <xf numFmtId="0" fontId="199" fillId="96" borderId="0" xfId="1026" applyFont="1" applyFill="1"/>
    <xf numFmtId="0" fontId="6" fillId="96" borderId="0" xfId="2228" applyFont="1" applyFill="1" applyBorder="1" applyAlignment="1" applyProtection="1"/>
    <xf numFmtId="0" fontId="6" fillId="0" borderId="0" xfId="2228" applyFont="1" applyAlignment="1" applyProtection="1"/>
    <xf numFmtId="0" fontId="188" fillId="94" borderId="79" xfId="1026" applyFont="1" applyFill="1" applyBorder="1" applyAlignment="1">
      <alignment vertical="top"/>
    </xf>
    <xf numFmtId="0" fontId="152" fillId="0" borderId="33" xfId="1026" applyFont="1" applyBorder="1" applyAlignment="1">
      <alignment vertical="top"/>
    </xf>
    <xf numFmtId="0" fontId="175" fillId="0" borderId="0" xfId="1026" applyFont="1" applyAlignment="1">
      <alignment vertical="top"/>
    </xf>
    <xf numFmtId="0" fontId="70" fillId="96" borderId="33" xfId="1026" applyFont="1" applyFill="1" applyBorder="1"/>
    <xf numFmtId="0" fontId="224" fillId="0" borderId="33" xfId="0" applyFont="1" applyBorder="1"/>
    <xf numFmtId="248" fontId="187" fillId="96" borderId="17" xfId="1026" applyNumberFormat="1" applyFont="1" applyFill="1" applyBorder="1"/>
    <xf numFmtId="265" fontId="187" fillId="96" borderId="17" xfId="1026" applyNumberFormat="1" applyFont="1" applyFill="1" applyBorder="1" applyAlignment="1">
      <alignment horizontal="right"/>
    </xf>
    <xf numFmtId="0" fontId="152" fillId="54" borderId="0" xfId="1026" applyFont="1" applyFill="1"/>
    <xf numFmtId="0" fontId="152" fillId="54" borderId="55" xfId="1026" applyFont="1" applyFill="1" applyBorder="1"/>
    <xf numFmtId="0" fontId="188" fillId="54" borderId="7" xfId="1026" applyFont="1" applyFill="1" applyBorder="1" applyAlignment="1">
      <alignment horizontal="left"/>
    </xf>
    <xf numFmtId="0" fontId="188" fillId="54" borderId="58" xfId="1026" applyFont="1" applyFill="1" applyBorder="1" applyAlignment="1">
      <alignment horizontal="left"/>
    </xf>
    <xf numFmtId="0" fontId="70" fillId="54" borderId="0" xfId="1026" applyFont="1" applyFill="1" applyAlignment="1">
      <alignment horizontal="left"/>
    </xf>
    <xf numFmtId="0" fontId="70" fillId="54" borderId="55" xfId="1026" applyFont="1" applyFill="1" applyBorder="1" applyAlignment="1">
      <alignment horizontal="left"/>
    </xf>
    <xf numFmtId="0" fontId="152" fillId="54" borderId="0" xfId="1026" applyFont="1" applyFill="1" applyAlignment="1">
      <alignment horizontal="left"/>
    </xf>
    <xf numFmtId="0" fontId="152" fillId="54" borderId="55" xfId="1026" applyFont="1" applyFill="1" applyBorder="1" applyAlignment="1">
      <alignment horizontal="left"/>
    </xf>
    <xf numFmtId="0" fontId="70" fillId="54" borderId="0" xfId="1026" applyFont="1" applyFill="1" applyAlignment="1">
      <alignment vertical="top"/>
    </xf>
    <xf numFmtId="0" fontId="70" fillId="54" borderId="55" xfId="1026" applyFont="1" applyFill="1" applyBorder="1" applyAlignment="1">
      <alignment vertical="top"/>
    </xf>
    <xf numFmtId="0" fontId="219" fillId="54" borderId="0" xfId="1026" applyFont="1" applyFill="1"/>
    <xf numFmtId="0" fontId="219" fillId="54" borderId="55" xfId="1026" applyFont="1" applyFill="1" applyBorder="1"/>
    <xf numFmtId="0" fontId="70" fillId="54" borderId="0" xfId="1026" applyFont="1" applyFill="1"/>
    <xf numFmtId="0" fontId="70" fillId="54" borderId="55" xfId="1026" applyFont="1" applyFill="1" applyBorder="1"/>
    <xf numFmtId="0" fontId="152" fillId="54" borderId="0" xfId="1026" applyFont="1" applyFill="1" applyAlignment="1">
      <alignment horizontal="left" indent="1"/>
    </xf>
    <xf numFmtId="0" fontId="152" fillId="54" borderId="55" xfId="1026" applyFont="1" applyFill="1" applyBorder="1" applyAlignment="1">
      <alignment horizontal="left" indent="1"/>
    </xf>
    <xf numFmtId="0" fontId="152" fillId="0" borderId="0" xfId="1026" applyFont="1"/>
    <xf numFmtId="0" fontId="152" fillId="0" borderId="55" xfId="1026" applyFont="1" applyBorder="1"/>
    <xf numFmtId="0" fontId="70" fillId="96" borderId="7" xfId="1026" applyFont="1" applyFill="1" applyBorder="1"/>
    <xf numFmtId="0" fontId="70" fillId="96" borderId="58" xfId="1026" applyFont="1" applyFill="1" applyBorder="1"/>
    <xf numFmtId="0" fontId="70" fillId="54" borderId="0" xfId="1026" applyFont="1" applyFill="1" applyAlignment="1">
      <alignment vertical="center"/>
    </xf>
    <xf numFmtId="0" fontId="70" fillId="54" borderId="55" xfId="1026" applyFont="1" applyFill="1" applyBorder="1" applyAlignment="1">
      <alignment vertical="center"/>
    </xf>
    <xf numFmtId="49" fontId="70" fillId="54" borderId="0" xfId="1026" applyNumberFormat="1" applyFont="1" applyFill="1"/>
    <xf numFmtId="49" fontId="70" fillId="54" borderId="55" xfId="1026" applyNumberFormat="1" applyFont="1" applyFill="1" applyBorder="1"/>
    <xf numFmtId="0" fontId="187" fillId="54" borderId="0" xfId="1026" applyFont="1" applyFill="1" applyAlignment="1">
      <alignment horizontal="left" indent="1"/>
    </xf>
    <xf numFmtId="0" fontId="187" fillId="54" borderId="55" xfId="1026" applyFont="1" applyFill="1" applyBorder="1" applyAlignment="1">
      <alignment horizontal="left" indent="1"/>
    </xf>
    <xf numFmtId="0" fontId="165" fillId="96" borderId="0" xfId="1026" applyFont="1" applyFill="1" applyAlignment="1">
      <alignment horizontal="left" vertical="top" wrapText="1"/>
    </xf>
    <xf numFmtId="0" fontId="70" fillId="54" borderId="7" xfId="1026" applyFont="1" applyFill="1" applyBorder="1"/>
    <xf numFmtId="0" fontId="70" fillId="54" borderId="58" xfId="1026" applyFont="1" applyFill="1" applyBorder="1"/>
    <xf numFmtId="0" fontId="70" fillId="0" borderId="0" xfId="1026" applyFont="1" applyAlignment="1">
      <alignment vertical="center"/>
    </xf>
    <xf numFmtId="0" fontId="70" fillId="0" borderId="55" xfId="1026" applyFont="1" applyBorder="1" applyAlignment="1">
      <alignment vertical="center"/>
    </xf>
    <xf numFmtId="0" fontId="187" fillId="0" borderId="0" xfId="1026" applyFont="1"/>
    <xf numFmtId="0" fontId="187" fillId="0" borderId="55" xfId="1026" applyFont="1" applyBorder="1"/>
    <xf numFmtId="0" fontId="187" fillId="0" borderId="0" xfId="1026" applyFont="1" applyAlignment="1">
      <alignment vertical="center" wrapText="1"/>
    </xf>
    <xf numFmtId="0" fontId="187" fillId="0" borderId="55" xfId="1026" applyFont="1" applyBorder="1" applyAlignment="1">
      <alignment vertical="center" wrapText="1"/>
    </xf>
    <xf numFmtId="0" fontId="158" fillId="54" borderId="35" xfId="1026" applyFont="1" applyFill="1" applyBorder="1" applyAlignment="1">
      <alignment horizontal="center"/>
    </xf>
    <xf numFmtId="0" fontId="158" fillId="54" borderId="78" xfId="1026" applyFont="1" applyFill="1" applyBorder="1" applyAlignment="1">
      <alignment horizontal="center"/>
    </xf>
    <xf numFmtId="0" fontId="192" fillId="54" borderId="7" xfId="1026" applyFont="1" applyFill="1" applyBorder="1"/>
    <xf numFmtId="0" fontId="192" fillId="54" borderId="58" xfId="1026" applyFont="1" applyFill="1" applyBorder="1"/>
    <xf numFmtId="49" fontId="192" fillId="54" borderId="57" xfId="1026" applyNumberFormat="1" applyFont="1" applyFill="1" applyBorder="1" applyAlignment="1">
      <alignment horizontal="left" vertical="top"/>
    </xf>
    <xf numFmtId="49" fontId="192" fillId="54" borderId="77" xfId="1026" applyNumberFormat="1" applyFont="1" applyFill="1" applyBorder="1" applyAlignment="1">
      <alignment horizontal="left" vertical="top"/>
    </xf>
    <xf numFmtId="49" fontId="158" fillId="54" borderId="35" xfId="1026" applyNumberFormat="1" applyFont="1" applyFill="1" applyBorder="1"/>
    <xf numFmtId="0" fontId="142" fillId="96" borderId="0" xfId="1026" applyFont="1" applyFill="1" applyAlignment="1">
      <alignment vertical="top" wrapText="1"/>
    </xf>
    <xf numFmtId="0" fontId="165" fillId="96" borderId="0" xfId="1026" applyFont="1" applyFill="1" applyAlignment="1">
      <alignment vertical="top" wrapText="1"/>
    </xf>
    <xf numFmtId="0" fontId="142" fillId="96" borderId="0" xfId="1026" applyFont="1" applyFill="1" applyAlignment="1">
      <alignment horizontal="left" vertical="top" wrapText="1"/>
    </xf>
    <xf numFmtId="37" fontId="11" fillId="96" borderId="0" xfId="1026" applyNumberFormat="1" applyFont="1" applyFill="1" applyAlignment="1">
      <alignment horizontal="left"/>
    </xf>
    <xf numFmtId="0" fontId="11" fillId="0" borderId="0" xfId="1026" applyFont="1" applyAlignment="1">
      <alignment horizontal="left" vertical="top" wrapText="1"/>
    </xf>
    <xf numFmtId="0" fontId="228" fillId="54" borderId="0" xfId="1026" applyFont="1" applyFill="1" applyAlignment="1">
      <alignment horizontal="left" vertical="top" wrapText="1"/>
    </xf>
    <xf numFmtId="0" fontId="158" fillId="54" borderId="0" xfId="1026" applyFont="1" applyFill="1" applyAlignment="1">
      <alignment horizontal="left" vertical="top" wrapText="1"/>
    </xf>
    <xf numFmtId="37" fontId="188" fillId="54" borderId="33" xfId="1026" applyNumberFormat="1" applyFont="1" applyFill="1" applyBorder="1" applyAlignment="1">
      <alignment horizontal="left" wrapText="1"/>
    </xf>
    <xf numFmtId="0" fontId="158" fillId="96" borderId="0" xfId="1026" applyFont="1" applyFill="1" applyAlignment="1">
      <alignment horizontal="left" vertical="top" wrapText="1"/>
    </xf>
    <xf numFmtId="0" fontId="203" fillId="96" borderId="0" xfId="1026" applyFont="1" applyFill="1" applyAlignment="1">
      <alignment horizontal="left" vertical="top" wrapText="1"/>
    </xf>
    <xf numFmtId="0" fontId="203" fillId="0" borderId="0" xfId="1026" applyFont="1" applyAlignment="1">
      <alignment horizontal="left" vertical="top" wrapText="1"/>
    </xf>
    <xf numFmtId="0" fontId="158" fillId="0" borderId="0" xfId="1026" applyFont="1" applyAlignment="1">
      <alignment horizontal="left" vertical="top" wrapText="1"/>
    </xf>
    <xf numFmtId="0" fontId="11" fillId="96" borderId="0" xfId="1026" applyFont="1" applyFill="1" applyAlignment="1">
      <alignment horizontal="left" vertical="top" wrapText="1"/>
    </xf>
    <xf numFmtId="0" fontId="11" fillId="95" borderId="0" xfId="0" applyFont="1" applyFill="1" applyAlignment="1">
      <alignment horizontal="left" vertical="top" wrapText="1"/>
    </xf>
    <xf numFmtId="37" fontId="161" fillId="54" borderId="7" xfId="1026" applyNumberFormat="1" applyFont="1" applyFill="1" applyBorder="1" applyAlignment="1">
      <alignment horizontal="left" wrapText="1"/>
    </xf>
    <xf numFmtId="37" fontId="161" fillId="54" borderId="7" xfId="1026" applyNumberFormat="1" applyFont="1" applyFill="1" applyBorder="1" applyAlignment="1">
      <alignment horizontal="left"/>
    </xf>
    <xf numFmtId="0" fontId="175" fillId="96" borderId="0" xfId="0" applyFont="1" applyFill="1" applyAlignment="1">
      <alignment horizontal="left" vertical="top" wrapText="1"/>
    </xf>
    <xf numFmtId="0" fontId="175" fillId="0" borderId="0" xfId="1026" applyFont="1" applyAlignment="1">
      <alignment horizontal="left" vertical="top" wrapText="1"/>
    </xf>
    <xf numFmtId="0" fontId="205" fillId="0" borderId="0" xfId="1026" applyFont="1" applyAlignment="1">
      <alignment horizontal="left" wrapText="1"/>
    </xf>
    <xf numFmtId="0" fontId="193" fillId="96" borderId="1" xfId="1026" applyFont="1" applyFill="1" applyBorder="1" applyAlignment="1">
      <alignment horizontal="left" vertical="top" wrapText="1"/>
    </xf>
    <xf numFmtId="0" fontId="193" fillId="96" borderId="0" xfId="1026" applyFont="1" applyFill="1" applyAlignment="1">
      <alignment horizontal="left" vertical="top" wrapText="1"/>
    </xf>
    <xf numFmtId="0" fontId="187" fillId="0" borderId="1" xfId="1026" applyFont="1" applyBorder="1" applyAlignment="1">
      <alignment horizontal="left" vertical="center" wrapText="1" indent="1"/>
    </xf>
    <xf numFmtId="0" fontId="187" fillId="0" borderId="0" xfId="1026" applyFont="1" applyAlignment="1">
      <alignment horizontal="left" vertical="center" wrapText="1" indent="1"/>
    </xf>
    <xf numFmtId="0" fontId="157" fillId="96" borderId="0" xfId="1026" applyFont="1" applyFill="1" applyAlignment="1">
      <alignment horizontal="left"/>
    </xf>
  </cellXfs>
  <cellStyles count="2229">
    <cellStyle name=" Writer Import]_x000d__x000a_Display Dialog=No_x000d__x000a__x000d__x000a_[Horizontal Arrange]_x000d__x000a_Dimensions Interlocking=Yes_x000d__x000a_Sum Hierarchy=Yes_x000d__x000a_Generate" xfId="1" xr:uid="{00000000-0005-0000-0000-000000000000}"/>
    <cellStyle name=" Writer Import]_x000d__x000a_Display Dialog=No_x000d__x000a__x000d__x000a_[Horizontal Arrange]_x000d__x000a_Dimensions Interlocking=Yes_x000d__x000a_Sum Hierarchy=Yes_x000d__x000a_Generate 2" xfId="2" xr:uid="{00000000-0005-0000-0000-000001000000}"/>
    <cellStyle name="#,##0" xfId="3" xr:uid="{00000000-0005-0000-0000-000002000000}"/>
    <cellStyle name="#,##0.00¢/kWh" xfId="4" xr:uid="{00000000-0005-0000-0000-000003000000}"/>
    <cellStyle name="$k" xfId="5" xr:uid="{00000000-0005-0000-0000-000004000000}"/>
    <cellStyle name="%" xfId="6" xr:uid="{00000000-0005-0000-0000-000005000000}"/>
    <cellStyle name="% 2" xfId="7" xr:uid="{00000000-0005-0000-0000-000006000000}"/>
    <cellStyle name="******************************************" xfId="8" xr:uid="{00000000-0005-0000-0000-000007000000}"/>
    <cellStyle name="???b???b???b???b???b???b???b???b???b???b???b???b???b???b???b???b???b???b???b???b???b???b???b???b??" xfId="9" xr:uid="{00000000-0005-0000-0000-000008000000}"/>
    <cellStyle name="???b???b???b???b???b???b???b???b???b???b???b¯??b???b???b???b???b???b???b???b???b???b???b???b???b??" xfId="10" xr:uid="{00000000-0005-0000-0000-000009000000}"/>
    <cellStyle name="???b???b£??b???b???b???b??ßb???b???b???b???b???b???b???b???b???b???b???b???b???b???b???b¯??b???b??" xfId="11" xr:uid="{00000000-0005-0000-0000-00000A000000}"/>
    <cellStyle name="???b??ßb???b???b???b???b???b???b???b???b???b???b???b???b???b???b???b¯??b???b???b???b???b???b???b??" xfId="12" xr:uid="{00000000-0005-0000-0000-00000B000000}"/>
    <cellStyle name="??b???b???b???b???b???b???b???b???b???b???b???b???b??_x0003_b???b???b???b???b???b???b???b???b???b???b???b???b???b???b???b???b???b???b???b???b???b???b???b???b???b???b???b???b???b???b???b???b???b???b???b???b???b???b???b???b???b???b???b???b???b?" xfId="13" xr:uid="{00000000-0005-0000-0000-00000C000000}"/>
    <cellStyle name="??b??_x0003_b???b???b???b???b???b???b???b???b???b???b???b???b???b???b???b???b???b???b???b???b???b???b???b???b???b???b???b???b???b???b???b???b???b???b???b???b???b???b???b???b???b???b???b???b???b???b???b???b???b???b???b???b???b???b???b???b???b???b???b???b???b?" xfId="14" xr:uid="{00000000-0005-0000-0000-00000D000000}"/>
    <cellStyle name="?b???b???b???b??" xfId="15" xr:uid="{00000000-0005-0000-0000-00000E000000}"/>
    <cellStyle name="_051024 Departmental YEE" xfId="16" xr:uid="{00000000-0005-0000-0000-00000F000000}"/>
    <cellStyle name="_051024 Departmental YEE1" xfId="17" xr:uid="{00000000-0005-0000-0000-000010000000}"/>
    <cellStyle name="_070430 - BRS YEE" xfId="18" xr:uid="{00000000-0005-0000-0000-000011000000}"/>
    <cellStyle name="_070501 - BRS 2007-2009 Three Year Plan Evolution" xfId="19" xr:uid="{00000000-0005-0000-0000-000012000000}"/>
    <cellStyle name="_070501 - BRS 2007-2009 Three Year Plan Refresh - DRAFT" xfId="20" xr:uid="{00000000-0005-0000-0000-000013000000}"/>
    <cellStyle name="_070501 - BRS YEE" xfId="21" xr:uid="{00000000-0005-0000-0000-000014000000}"/>
    <cellStyle name="_121306 Bell Mobility Wireless WD9 Deckv2" xfId="22" xr:uid="{00000000-0005-0000-0000-000015000000}"/>
    <cellStyle name="_2005 FY" xfId="23" xr:uid="{00000000-0005-0000-0000-000016000000}"/>
    <cellStyle name="_2005 FY_Wireless Report_MASTER TO USE" xfId="24" xr:uid="{00000000-0005-0000-0000-000017000000}"/>
    <cellStyle name="_2006 12 ABC Demand impact on Prod to Cath" xfId="25" xr:uid="{00000000-0005-0000-0000-000018000000}"/>
    <cellStyle name="_2006 BEV Allocations (Monthly Distribution) 12-22" xfId="26" xr:uid="{00000000-0005-0000-0000-000019000000}"/>
    <cellStyle name="_2006 CAPEX Plan_V0.50_SUMMARY by Segment" xfId="27" xr:uid="{00000000-0005-0000-0000-00001A000000}"/>
    <cellStyle name="_2006 -MobilityBDI1" xfId="28" xr:uid="{00000000-0005-0000-0000-00001B000000}"/>
    <cellStyle name="_2006 Opex Consolidated-including reductions V Mar 1" xfId="29" xr:uid="{00000000-0005-0000-0000-00001C000000}"/>
    <cellStyle name="_2006 Opex Consolidated-including reductions V Mar 13" xfId="30" xr:uid="{00000000-0005-0000-0000-00001D000000}"/>
    <cellStyle name="_2006 Volumes for drivers - Oct 4" xfId="31" xr:uid="{00000000-0005-0000-0000-00001E000000}"/>
    <cellStyle name="_20060822_Reporting and Metrics Status aug23 v2" xfId="32" xr:uid="{00000000-0005-0000-0000-00001F000000}"/>
    <cellStyle name="_2007 01 Deferred revenue and costs summary" xfId="33" xr:uid="{00000000-0005-0000-0000-000020000000}"/>
    <cellStyle name="_2007 Tech Work Program Input WT Consolidated v1 2 JG" xfId="34" xr:uid="{00000000-0005-0000-0000-000021000000}"/>
    <cellStyle name="_2007-09 Plan - Mobility_Sept 18 Revised" xfId="35" xr:uid="{00000000-0005-0000-0000-000022000000}"/>
    <cellStyle name="_4630058 &amp; 4630067 2007" xfId="36" xr:uid="{00000000-0005-0000-0000-000023000000}"/>
    <cellStyle name="_Actuals 2005-01 to 06" xfId="37" xr:uid="{00000000-0005-0000-0000-000024000000}"/>
    <cellStyle name="_August Capital Flash1" xfId="38" xr:uid="{00000000-0005-0000-0000-000025000000}"/>
    <cellStyle name="_Base YEE June 1st 2005" xfId="39" xr:uid="{00000000-0005-0000-0000-000026000000}"/>
    <cellStyle name="_BCE YEE8 with elims- do not use (aug06)" xfId="40" xr:uid="{00000000-0005-0000-0000-000027000000}"/>
    <cellStyle name="_Bell Aliant Forecast template for BU (APRIL YEE)s" xfId="41" xr:uid="{00000000-0005-0000-0000-000028000000}"/>
    <cellStyle name="_Bell Residential Services YEE Nov3rd" xfId="42" xr:uid="{00000000-0005-0000-0000-000029000000}"/>
    <cellStyle name="_Bell Residential Services YEE Nov3rd1" xfId="43" xr:uid="{00000000-0005-0000-0000-00002A000000}"/>
    <cellStyle name="_Bell Residential Services YEE oct 27th v3" xfId="44" xr:uid="{00000000-0005-0000-0000-00002B000000}"/>
    <cellStyle name="_Bell Unit Cost Summary- Sept 9" xfId="45" xr:uid="{00000000-0005-0000-0000-00002C000000}"/>
    <cellStyle name="_Bell West Transfer Summary" xfId="46" xr:uid="{00000000-0005-0000-0000-00002D000000}"/>
    <cellStyle name="_Billing Costing - Sept 8 (v2)" xfId="47" xr:uid="{00000000-0005-0000-0000-00002E000000}"/>
    <cellStyle name="_BitW  GT 2006 Capex Budget v26_14 Oct 05" xfId="48" xr:uid="{00000000-0005-0000-0000-00002F000000}"/>
    <cellStyle name="_Book1" xfId="49" xr:uid="{00000000-0005-0000-0000-000030000000}"/>
    <cellStyle name="_Book21" xfId="50" xr:uid="{00000000-0005-0000-0000-000031000000}"/>
    <cellStyle name="_Book22" xfId="51" xr:uid="{00000000-0005-0000-0000-000032000000}"/>
    <cellStyle name="_Book24" xfId="52" xr:uid="{00000000-0005-0000-0000-000033000000}"/>
    <cellStyle name="_Book31" xfId="53" xr:uid="{00000000-0005-0000-0000-000034000000}"/>
    <cellStyle name="_Book31_Consumer Costs Variable vs Fixed" xfId="54" xr:uid="{00000000-0005-0000-0000-000035000000}"/>
    <cellStyle name="_Book6" xfId="55" xr:uid="{00000000-0005-0000-0000-000036000000}"/>
    <cellStyle name="_BRS AR Graphing Dec 06" xfId="56" xr:uid="{00000000-0005-0000-0000-000037000000}"/>
    <cellStyle name="_BRS Q4 QEE Update Dec 2nd v2" xfId="57" xr:uid="{00000000-0005-0000-0000-000038000000}"/>
    <cellStyle name="_BRS Q4 QEE Update Dec 2nd v3" xfId="58" xr:uid="{00000000-0005-0000-0000-000039000000}"/>
    <cellStyle name="_BST 2006 cap plan_info to finance_oct 26" xfId="59" xr:uid="{00000000-0005-0000-0000-00003A000000}"/>
    <cellStyle name="_Budget P&amp;L-For Binder with reprofiling" xfId="60" xr:uid="{00000000-0005-0000-0000-00003B000000}"/>
    <cellStyle name="_Budget P&amp;L-For Binder with reprofiling_Wireless Report_MASTER TO USE" xfId="61" xr:uid="{00000000-0005-0000-0000-00003C000000}"/>
    <cellStyle name="_BW BRS-0207_V3" xfId="62" xr:uid="{00000000-0005-0000-0000-00003D000000}"/>
    <cellStyle name="_BW Mapping details - BST -  June 1st" xfId="63" xr:uid="{00000000-0005-0000-0000-00003E000000}"/>
    <cellStyle name="_BW Mapping details - BST-August 25th" xfId="64" xr:uid="{00000000-0005-0000-0000-00003F000000}"/>
    <cellStyle name="_BW OPS-0107_2" xfId="65" xr:uid="{00000000-0005-0000-0000-000040000000}"/>
    <cellStyle name="_BW Video-0107" xfId="66" xr:uid="{00000000-0005-0000-0000-000041000000}"/>
    <cellStyle name="_BW YEE Bell West WD5 (Nov 6th)" xfId="67" xr:uid="{00000000-0005-0000-0000-000042000000}"/>
    <cellStyle name="_Capital 2010r" xfId="68" xr:uid="{00000000-0005-0000-0000-000043000000}"/>
    <cellStyle name="_Capital 3 yr Plan May 9" xfId="69" xr:uid="{00000000-0005-0000-0000-000044000000}"/>
    <cellStyle name="_Capital Projects with Financials 2" xfId="70" xr:uid="{00000000-0005-0000-0000-000045000000}"/>
    <cellStyle name="_Capital Projects with Financials 2_Wireless Report_MASTER TO USE" xfId="71" xr:uid="{00000000-0005-0000-0000-000046000000}"/>
    <cellStyle name="_Comma" xfId="72" xr:uid="{00000000-0005-0000-0000-000047000000}"/>
    <cellStyle name="_Comma_Wireless Report_MASTER TO USE" xfId="73" xr:uid="{00000000-0005-0000-0000-000048000000}"/>
    <cellStyle name="_communication to finance oct 21" xfId="74" xr:uid="{00000000-0005-0000-0000-000049000000}"/>
    <cellStyle name="_confidential file for Jim" xfId="75" xr:uid="{00000000-0005-0000-0000-00004A000000}"/>
    <cellStyle name="_Consolidated" xfId="76" xr:uid="{00000000-0005-0000-0000-00004B000000}"/>
    <cellStyle name="_Consumer Costs Variable vs Fixed" xfId="77" xr:uid="{00000000-0005-0000-0000-00004C000000}"/>
    <cellStyle name="_Consumer Expenses June YTD " xfId="78" xr:uid="{00000000-0005-0000-0000-00004D000000}"/>
    <cellStyle name="_Consumer Galileo KPI Exec Package - April 05 jc1" xfId="79" xr:uid="{00000000-0005-0000-0000-00004E000000}"/>
    <cellStyle name="_Consumer Market YEE &amp; List of overlays" xfId="80" xr:uid="{00000000-0005-0000-0000-00004F000000}"/>
    <cellStyle name="_Copie de Deferred Rev_Costs_Jan071" xfId="81" xr:uid="{00000000-0005-0000-0000-000050000000}"/>
    <cellStyle name="_Copy of 2006 12 Deferred revenue and costs summary to Cath" xfId="82" xr:uid="{00000000-0005-0000-0000-000051000000}"/>
    <cellStyle name="_Cost Management Initiative Template vSept 8th Detail" xfId="83" xr:uid="{00000000-0005-0000-0000-000052000000}"/>
    <cellStyle name="_Cost Reduction - Aug 06" xfId="84" xr:uid="{00000000-0005-0000-0000-000053000000}"/>
    <cellStyle name="_Cost Reduction - May 2006" xfId="85" xr:uid="{00000000-0005-0000-0000-000054000000}"/>
    <cellStyle name="_CSG Account Transfer 2006-01-27 (Revised)" xfId="86" xr:uid="{00000000-0005-0000-0000-000055000000}"/>
    <cellStyle name="_CSG Waterfall Summary" xfId="87" xr:uid="{00000000-0005-0000-0000-000056000000}"/>
    <cellStyle name="_Currency" xfId="88" xr:uid="{00000000-0005-0000-0000-000057000000}"/>
    <cellStyle name="_Currency_Wireless Report_MASTER TO USE" xfId="89" xr:uid="{00000000-0005-0000-0000-000058000000}"/>
    <cellStyle name="_CurrencySpace" xfId="90" xr:uid="{00000000-0005-0000-0000-000059000000}"/>
    <cellStyle name="_Data_Jan 2008-Jan 2010" xfId="91" xr:uid="{00000000-0005-0000-0000-00005A000000}"/>
    <cellStyle name="_Dec 2006 FCF" xfId="92" xr:uid="{00000000-0005-0000-0000-00005B000000}"/>
    <cellStyle name="_Dec_BRS_Template_WD12" xfId="93" xr:uid="{00000000-0005-0000-0000-00005C000000}"/>
    <cellStyle name="_EBITDA 2006 Analysis - Aug 06" xfId="94" xr:uid="{00000000-0005-0000-0000-00005D000000}"/>
    <cellStyle name="_EBITDA 2006 Analysis - Jun 06" xfId="95" xr:uid="{00000000-0005-0000-0000-00005E000000}"/>
    <cellStyle name="_EBITDA 2006 Analysis - Jun 06 Revised July 18" xfId="96" xr:uid="{00000000-0005-0000-0000-00005F000000}"/>
    <cellStyle name="_EBITDA 2006 Analysis for Distribution - Jul 06" xfId="97" xr:uid="{00000000-0005-0000-0000-000060000000}"/>
    <cellStyle name="_EBITDA tracker Nov 6th jfl" xfId="98" xr:uid="{00000000-0005-0000-0000-000061000000}"/>
    <cellStyle name="_Econ_Sheerness_Valuator Model_030205" xfId="99" xr:uid="{00000000-0005-0000-0000-000062000000}"/>
    <cellStyle name="_Ent_results_summary" xfId="100" xr:uid="{00000000-0005-0000-0000-000063000000}"/>
    <cellStyle name="_Eugene's PL July 7th v2" xfId="101" xr:uid="{00000000-0005-0000-0000-000064000000}"/>
    <cellStyle name="_Expense_Budget_System" xfId="102" xr:uid="{00000000-0005-0000-0000-000065000000}"/>
    <cellStyle name="_FCF Template" xfId="103" xr:uid="{00000000-0005-0000-0000-000066000000}"/>
    <cellStyle name="_FCF Template (2)" xfId="104" xr:uid="{00000000-0005-0000-0000-000067000000}"/>
    <cellStyle name="_for alfredo v2" xfId="105" xr:uid="{00000000-0005-0000-0000-000068000000}"/>
    <cellStyle name="_for alfredo v21" xfId="106" xr:uid="{00000000-0005-0000-0000-000069000000}"/>
    <cellStyle name="_for alfredo v3" xfId="107" xr:uid="{00000000-0005-0000-0000-00006A000000}"/>
    <cellStyle name="_for alfredo v4" xfId="108" xr:uid="{00000000-0005-0000-0000-00006B000000}"/>
    <cellStyle name="_Free Cash Flow" xfId="109" xr:uid="{00000000-0005-0000-0000-00006C000000}"/>
    <cellStyle name="_Free Cash Flow1" xfId="110" xr:uid="{00000000-0005-0000-0000-00006D000000}"/>
    <cellStyle name="_Fun Revamp Forecast_Final0621 (2)" xfId="111" xr:uid="{00000000-0005-0000-0000-00006E000000}"/>
    <cellStyle name="_FUN revenue" xfId="112" xr:uid="{00000000-0005-0000-0000-00006F000000}"/>
    <cellStyle name="_GT Budget Summary 2005-06-MT" xfId="113" xr:uid="{00000000-0005-0000-0000-000070000000}"/>
    <cellStyle name="_Headcount info" xfId="114" xr:uid="{00000000-0005-0000-0000-000071000000}"/>
    <cellStyle name="_Headcount info_Wireless Report_MASTER TO USE" xfId="115" xr:uid="{00000000-0005-0000-0000-000072000000}"/>
    <cellStyle name="_HR_Pages v2" xfId="116" xr:uid="{00000000-0005-0000-0000-000073000000}"/>
    <cellStyle name="_Inputs" xfId="117" xr:uid="{00000000-0005-0000-0000-000074000000}"/>
    <cellStyle name="_July 2005 YEE Working Template FINAL SUBMISSION" xfId="118" xr:uid="{00000000-0005-0000-0000-000075000000}"/>
    <cellStyle name="_June27 Summary Chart Final" xfId="119" xr:uid="{00000000-0005-0000-0000-000076000000}"/>
    <cellStyle name="_June27 Summary Chart Final_Wireless Report_MASTER TO USE" xfId="120" xr:uid="{00000000-0005-0000-0000-000077000000}"/>
    <cellStyle name="_Master_Results_Analysis_BySU" xfId="121" xr:uid="{00000000-0005-0000-0000-000078000000}"/>
    <cellStyle name="_Metrics" xfId="122" xr:uid="{00000000-0005-0000-0000-000079000000}"/>
    <cellStyle name="_Mobility BST plan v44 JC" xfId="123" xr:uid="{00000000-0005-0000-0000-00007A000000}"/>
    <cellStyle name="_Mobility-One List June 2_updated June 7" xfId="124" xr:uid="{00000000-0005-0000-0000-00007B000000}"/>
    <cellStyle name="_Multiple" xfId="125" xr:uid="{00000000-0005-0000-0000-00007C000000}"/>
    <cellStyle name="_Multiple_Wireless Report_MASTER TO USE" xfId="126" xr:uid="{00000000-0005-0000-0000-00007D000000}"/>
    <cellStyle name="_MultipleSpace" xfId="127" xr:uid="{00000000-0005-0000-0000-00007E000000}"/>
    <cellStyle name="_MultipleSpace_Wireless Report_MASTER TO USE" xfId="128" xr:uid="{00000000-0005-0000-0000-00007F000000}"/>
    <cellStyle name="_NewEng" xfId="129" xr:uid="{00000000-0005-0000-0000-000080000000}"/>
    <cellStyle name="_NewEng_Wireless Report_MASTER TO USE" xfId="130" xr:uid="{00000000-0005-0000-0000-000081000000}"/>
    <cellStyle name="_Oct 19 YEE update" xfId="131" xr:uid="{00000000-0005-0000-0000-000082000000}"/>
    <cellStyle name="_One List - Draft 08 06 06" xfId="132" xr:uid="{00000000-0005-0000-0000-000083000000}"/>
    <cellStyle name="_One List - Draft Consolidation" xfId="133" xr:uid="{00000000-0005-0000-0000-000084000000}"/>
    <cellStyle name="_Percent" xfId="134" xr:uid="{00000000-0005-0000-0000-000085000000}"/>
    <cellStyle name="_Percent_Wireless Report_MASTER TO USE" xfId="135" xr:uid="{00000000-0005-0000-0000-000086000000}"/>
    <cellStyle name="_PercentSpace" xfId="136" xr:uid="{00000000-0005-0000-0000-000087000000}"/>
    <cellStyle name="_PercentSpace_Wireless Report_MASTER TO USE" xfId="137" xr:uid="{00000000-0005-0000-0000-000088000000}"/>
    <cellStyle name="_Plan_V0.60_SUMMARY BY SEGMENT_Dec23rd" xfId="138" xr:uid="{00000000-0005-0000-0000-000089000000}"/>
    <cellStyle name="_Q4 Results BW_WD11" xfId="139" xr:uid="{00000000-0005-0000-0000-00008A000000}"/>
    <cellStyle name="_Residential Services Financials sept 15" xfId="140" xr:uid="{00000000-0005-0000-0000-00008B000000}"/>
    <cellStyle name="_RIM revenue mapping to VAS" xfId="141" xr:uid="{00000000-0005-0000-0000-00008C000000}"/>
    <cellStyle name="_Risk and Ops Templatel (2)" xfId="142" xr:uid="{00000000-0005-0000-0000-00008D000000}"/>
    <cellStyle name="_Sept YEE" xfId="143" xr:uid="{00000000-0005-0000-0000-00008E000000}"/>
    <cellStyle name="_September Flash1" xfId="144" xr:uid="{00000000-0005-0000-0000-00008F000000}"/>
    <cellStyle name="_Sheet1" xfId="145" xr:uid="{00000000-0005-0000-0000-000090000000}"/>
    <cellStyle name="_Sheet1_Wireless Report_MASTER TO USE" xfId="146" xr:uid="{00000000-0005-0000-0000-000091000000}"/>
    <cellStyle name="_Sheet4" xfId="147" xr:uid="{00000000-0005-0000-0000-000092000000}"/>
    <cellStyle name="_Subs-INPUTS-Live3 x" xfId="148" xr:uid="{00000000-0005-0000-0000-000093000000}"/>
    <cellStyle name="_Table of Content" xfId="149" xr:uid="{00000000-0005-0000-0000-000094000000}"/>
    <cellStyle name="_TableSuperHead" xfId="150" xr:uid="{00000000-0005-0000-0000-000095000000}"/>
    <cellStyle name="_WD1 Notes July" xfId="151" xr:uid="{00000000-0005-0000-0000-000096000000}"/>
    <cellStyle name="_WD10_June_System" xfId="152" xr:uid="{00000000-0005-0000-0000-000097000000}"/>
    <cellStyle name="_Wd2-3_P&amp;L_Flash" xfId="153" xr:uid="{00000000-0005-0000-0000-000098000000}"/>
    <cellStyle name="_WD5 Flash Results_Front Pages" xfId="154" xr:uid="{00000000-0005-0000-0000-000099000000}"/>
    <cellStyle name="_WD5_Performance_Metrics" xfId="155" xr:uid="{00000000-0005-0000-0000-00009A000000}"/>
    <cellStyle name="_WD6 Consumer Distribute" xfId="156" xr:uid="{00000000-0005-0000-0000-00009B000000}"/>
    <cellStyle name="_WD9_Insert" xfId="157" xr:uid="{00000000-0005-0000-0000-00009C000000}"/>
    <cellStyle name="_Wireline Capex 2006_v2" xfId="158" xr:uid="{00000000-0005-0000-0000-00009D000000}"/>
    <cellStyle name="_YEE - BRS-IPTV ('08 '09 ONLY) Revised_Apr30-FINAL" xfId="159" xr:uid="{00000000-0005-0000-0000-00009E000000}"/>
    <cellStyle name="_YEE  List of overlays sept 15th" xfId="160" xr:uid="{00000000-0005-0000-0000-00009F000000}"/>
    <cellStyle name="_YEE August 30th" xfId="161" xr:uid="{00000000-0005-0000-0000-0000A0000000}"/>
    <cellStyle name="_YEE August 30th v2" xfId="162" xr:uid="{00000000-0005-0000-0000-0000A1000000}"/>
    <cellStyle name="_YEE september 15th v2" xfId="163" xr:uid="{00000000-0005-0000-0000-0000A2000000}"/>
    <cellStyle name="_YEE Tracking - Consumer Wireline - Feb 28_v2" xfId="164" xr:uid="{00000000-0005-0000-0000-0000A3000000}"/>
    <cellStyle name="’Ê‰Ý [0.00]_!!!GO" xfId="165" xr:uid="{00000000-0005-0000-0000-0000A4000000}"/>
    <cellStyle name="’Ê‰Ý_!!!GO" xfId="166" xr:uid="{00000000-0005-0000-0000-0000A5000000}"/>
    <cellStyle name="=C:\WINNT35\SYSTEM32\COMMAND.COM" xfId="167" xr:uid="{00000000-0005-0000-0000-0000A6000000}"/>
    <cellStyle name="•W_!!!GO" xfId="168" xr:uid="{00000000-0005-0000-0000-0000A7000000}"/>
    <cellStyle name="0,0_x000d__x000a_NA_x000d__x000a_" xfId="169" xr:uid="{00000000-0005-0000-0000-0000A8000000}"/>
    <cellStyle name="0.00%" xfId="170" xr:uid="{00000000-0005-0000-0000-0000A9000000}"/>
    <cellStyle name="¹éºÐÀ²_±âÅ¸" xfId="171" xr:uid="{00000000-0005-0000-0000-0000AA000000}"/>
    <cellStyle name="20% - Accent1 2" xfId="172" xr:uid="{00000000-0005-0000-0000-0000AB000000}"/>
    <cellStyle name="20% - Accent1 2 2" xfId="173" xr:uid="{00000000-0005-0000-0000-0000AC000000}"/>
    <cellStyle name="20% - Accent1 2 3" xfId="174" xr:uid="{00000000-0005-0000-0000-0000AD000000}"/>
    <cellStyle name="20% - Accent1 3" xfId="175" xr:uid="{00000000-0005-0000-0000-0000AE000000}"/>
    <cellStyle name="20% - Accent1 3 2" xfId="176" xr:uid="{00000000-0005-0000-0000-0000AF000000}"/>
    <cellStyle name="20% - Accent1 3 3" xfId="177" xr:uid="{00000000-0005-0000-0000-0000B0000000}"/>
    <cellStyle name="20% - Accent1 4" xfId="178" xr:uid="{00000000-0005-0000-0000-0000B1000000}"/>
    <cellStyle name="20% - Accent1 4 2" xfId="179" xr:uid="{00000000-0005-0000-0000-0000B2000000}"/>
    <cellStyle name="20% - Accent1 5" xfId="180" xr:uid="{00000000-0005-0000-0000-0000B3000000}"/>
    <cellStyle name="20% - Accent1 5 2" xfId="181" xr:uid="{00000000-0005-0000-0000-0000B4000000}"/>
    <cellStyle name="20% - Accent1 6" xfId="182" xr:uid="{00000000-0005-0000-0000-0000B5000000}"/>
    <cellStyle name="20% - Accent2 2" xfId="183" xr:uid="{00000000-0005-0000-0000-0000B6000000}"/>
    <cellStyle name="20% - Accent2 2 2" xfId="184" xr:uid="{00000000-0005-0000-0000-0000B7000000}"/>
    <cellStyle name="20% - Accent2 2 3" xfId="185" xr:uid="{00000000-0005-0000-0000-0000B8000000}"/>
    <cellStyle name="20% - Accent2 3" xfId="186" xr:uid="{00000000-0005-0000-0000-0000B9000000}"/>
    <cellStyle name="20% - Accent2 3 2" xfId="187" xr:uid="{00000000-0005-0000-0000-0000BA000000}"/>
    <cellStyle name="20% - Accent2 3 3" xfId="188" xr:uid="{00000000-0005-0000-0000-0000BB000000}"/>
    <cellStyle name="20% - Accent2 4" xfId="189" xr:uid="{00000000-0005-0000-0000-0000BC000000}"/>
    <cellStyle name="20% - Accent2 4 2" xfId="190" xr:uid="{00000000-0005-0000-0000-0000BD000000}"/>
    <cellStyle name="20% - Accent2 5" xfId="191" xr:uid="{00000000-0005-0000-0000-0000BE000000}"/>
    <cellStyle name="20% - Accent2 5 2" xfId="192" xr:uid="{00000000-0005-0000-0000-0000BF000000}"/>
    <cellStyle name="20% - Accent2 6" xfId="193" xr:uid="{00000000-0005-0000-0000-0000C0000000}"/>
    <cellStyle name="20% - Accent3 2" xfId="194" xr:uid="{00000000-0005-0000-0000-0000C1000000}"/>
    <cellStyle name="20% - Accent3 2 2" xfId="195" xr:uid="{00000000-0005-0000-0000-0000C2000000}"/>
    <cellStyle name="20% - Accent3 2 3" xfId="196" xr:uid="{00000000-0005-0000-0000-0000C3000000}"/>
    <cellStyle name="20% - Accent3 3" xfId="197" xr:uid="{00000000-0005-0000-0000-0000C4000000}"/>
    <cellStyle name="20% - Accent3 3 2" xfId="198" xr:uid="{00000000-0005-0000-0000-0000C5000000}"/>
    <cellStyle name="20% - Accent3 3 3" xfId="199" xr:uid="{00000000-0005-0000-0000-0000C6000000}"/>
    <cellStyle name="20% - Accent3 4" xfId="200" xr:uid="{00000000-0005-0000-0000-0000C7000000}"/>
    <cellStyle name="20% - Accent3 4 2" xfId="201" xr:uid="{00000000-0005-0000-0000-0000C8000000}"/>
    <cellStyle name="20% - Accent3 5" xfId="202" xr:uid="{00000000-0005-0000-0000-0000C9000000}"/>
    <cellStyle name="20% - Accent3 5 2" xfId="203" xr:uid="{00000000-0005-0000-0000-0000CA000000}"/>
    <cellStyle name="20% - Accent3 6" xfId="204" xr:uid="{00000000-0005-0000-0000-0000CB000000}"/>
    <cellStyle name="20% - Accent4 2" xfId="205" xr:uid="{00000000-0005-0000-0000-0000CC000000}"/>
    <cellStyle name="20% - Accent4 2 2" xfId="206" xr:uid="{00000000-0005-0000-0000-0000CD000000}"/>
    <cellStyle name="20% - Accent4 2 3" xfId="207" xr:uid="{00000000-0005-0000-0000-0000CE000000}"/>
    <cellStyle name="20% - Accent4 3" xfId="208" xr:uid="{00000000-0005-0000-0000-0000CF000000}"/>
    <cellStyle name="20% - Accent4 3 2" xfId="209" xr:uid="{00000000-0005-0000-0000-0000D0000000}"/>
    <cellStyle name="20% - Accent4 3 3" xfId="210" xr:uid="{00000000-0005-0000-0000-0000D1000000}"/>
    <cellStyle name="20% - Accent4 4" xfId="211" xr:uid="{00000000-0005-0000-0000-0000D2000000}"/>
    <cellStyle name="20% - Accent4 4 2" xfId="212" xr:uid="{00000000-0005-0000-0000-0000D3000000}"/>
    <cellStyle name="20% - Accent4 5" xfId="213" xr:uid="{00000000-0005-0000-0000-0000D4000000}"/>
    <cellStyle name="20% - Accent4 5 2" xfId="214" xr:uid="{00000000-0005-0000-0000-0000D5000000}"/>
    <cellStyle name="20% - Accent4 6" xfId="215" xr:uid="{00000000-0005-0000-0000-0000D6000000}"/>
    <cellStyle name="20% - Accent5 2" xfId="216" xr:uid="{00000000-0005-0000-0000-0000D7000000}"/>
    <cellStyle name="20% - Accent5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3" xfId="221" xr:uid="{00000000-0005-0000-0000-0000DC000000}"/>
    <cellStyle name="20% - Accent5 4" xfId="222" xr:uid="{00000000-0005-0000-0000-0000DD000000}"/>
    <cellStyle name="20% - Accent5 4 2" xfId="223" xr:uid="{00000000-0005-0000-0000-0000DE000000}"/>
    <cellStyle name="20% - Accent5 5" xfId="224" xr:uid="{00000000-0005-0000-0000-0000DF000000}"/>
    <cellStyle name="20% - Accent5 5 2" xfId="225" xr:uid="{00000000-0005-0000-0000-0000E0000000}"/>
    <cellStyle name="20% - Accent5 6" xfId="226" xr:uid="{00000000-0005-0000-0000-0000E1000000}"/>
    <cellStyle name="20% - Accent6 2" xfId="227" xr:uid="{00000000-0005-0000-0000-0000E2000000}"/>
    <cellStyle name="20% - Accent6 2 2" xfId="228" xr:uid="{00000000-0005-0000-0000-0000E3000000}"/>
    <cellStyle name="20% - Accent6 2 3" xfId="229" xr:uid="{00000000-0005-0000-0000-0000E4000000}"/>
    <cellStyle name="20% - Accent6 3" xfId="230" xr:uid="{00000000-0005-0000-0000-0000E5000000}"/>
    <cellStyle name="20% - Accent6 3 2" xfId="231" xr:uid="{00000000-0005-0000-0000-0000E6000000}"/>
    <cellStyle name="20% - Accent6 3 3" xfId="232" xr:uid="{00000000-0005-0000-0000-0000E7000000}"/>
    <cellStyle name="20% - Accent6 4" xfId="233" xr:uid="{00000000-0005-0000-0000-0000E8000000}"/>
    <cellStyle name="20% - Accent6 4 2" xfId="234" xr:uid="{00000000-0005-0000-0000-0000E9000000}"/>
    <cellStyle name="20% - Accent6 5" xfId="235" xr:uid="{00000000-0005-0000-0000-0000EA000000}"/>
    <cellStyle name="20% - Accent6 5 2" xfId="236" xr:uid="{00000000-0005-0000-0000-0000EB000000}"/>
    <cellStyle name="20% - Accent6 6" xfId="237" xr:uid="{00000000-0005-0000-0000-0000EC000000}"/>
    <cellStyle name="40% - Accent1 2" xfId="238" xr:uid="{00000000-0005-0000-0000-0000ED000000}"/>
    <cellStyle name="40% - Accent1 2 2" xfId="239" xr:uid="{00000000-0005-0000-0000-0000EE000000}"/>
    <cellStyle name="40% - Accent1 2 3" xfId="240" xr:uid="{00000000-0005-0000-0000-0000EF000000}"/>
    <cellStyle name="40% - Accent1 3" xfId="241" xr:uid="{00000000-0005-0000-0000-0000F0000000}"/>
    <cellStyle name="40% - Accent1 3 2" xfId="242" xr:uid="{00000000-0005-0000-0000-0000F1000000}"/>
    <cellStyle name="40% - Accent1 3 3" xfId="243" xr:uid="{00000000-0005-0000-0000-0000F2000000}"/>
    <cellStyle name="40% - Accent1 4" xfId="244" xr:uid="{00000000-0005-0000-0000-0000F3000000}"/>
    <cellStyle name="40% - Accent1 4 2" xfId="245" xr:uid="{00000000-0005-0000-0000-0000F4000000}"/>
    <cellStyle name="40% - Accent1 5" xfId="246" xr:uid="{00000000-0005-0000-0000-0000F5000000}"/>
    <cellStyle name="40% - Accent1 5 2" xfId="247" xr:uid="{00000000-0005-0000-0000-0000F6000000}"/>
    <cellStyle name="40% - Accent1 6" xfId="248" xr:uid="{00000000-0005-0000-0000-0000F7000000}"/>
    <cellStyle name="40% - Accent2 2" xfId="249" xr:uid="{00000000-0005-0000-0000-0000F8000000}"/>
    <cellStyle name="40% - Accent2 2 2" xfId="250" xr:uid="{00000000-0005-0000-0000-0000F9000000}"/>
    <cellStyle name="40% - Accent2 2 3" xfId="251" xr:uid="{00000000-0005-0000-0000-0000FA000000}"/>
    <cellStyle name="40% - Accent2 3" xfId="252" xr:uid="{00000000-0005-0000-0000-0000FB000000}"/>
    <cellStyle name="40% - Accent2 3 2" xfId="253" xr:uid="{00000000-0005-0000-0000-0000FC000000}"/>
    <cellStyle name="40% - Accent2 3 3" xfId="254" xr:uid="{00000000-0005-0000-0000-0000FD000000}"/>
    <cellStyle name="40% - Accent2 4" xfId="255" xr:uid="{00000000-0005-0000-0000-0000FE000000}"/>
    <cellStyle name="40% - Accent2 4 2" xfId="256" xr:uid="{00000000-0005-0000-0000-0000FF000000}"/>
    <cellStyle name="40% - Accent2 5" xfId="257" xr:uid="{00000000-0005-0000-0000-000000010000}"/>
    <cellStyle name="40% - Accent2 5 2" xfId="258" xr:uid="{00000000-0005-0000-0000-000001010000}"/>
    <cellStyle name="40% - Accent2 6" xfId="259" xr:uid="{00000000-0005-0000-0000-000002010000}"/>
    <cellStyle name="40% - Accent3 2" xfId="260" xr:uid="{00000000-0005-0000-0000-000003010000}"/>
    <cellStyle name="40% - Accent3 2 2" xfId="261" xr:uid="{00000000-0005-0000-0000-000004010000}"/>
    <cellStyle name="40% - Accent3 2 3" xfId="262" xr:uid="{00000000-0005-0000-0000-000005010000}"/>
    <cellStyle name="40% - Accent3 3" xfId="263" xr:uid="{00000000-0005-0000-0000-000006010000}"/>
    <cellStyle name="40% - Accent3 3 2" xfId="264" xr:uid="{00000000-0005-0000-0000-000007010000}"/>
    <cellStyle name="40% - Accent3 4" xfId="265" xr:uid="{00000000-0005-0000-0000-000008010000}"/>
    <cellStyle name="40% - Accent3 5" xfId="266" xr:uid="{00000000-0005-0000-0000-000009010000}"/>
    <cellStyle name="40% - Accent4 2" xfId="267" xr:uid="{00000000-0005-0000-0000-00000A010000}"/>
    <cellStyle name="40% - Accent4 2 2" xfId="268" xr:uid="{00000000-0005-0000-0000-00000B010000}"/>
    <cellStyle name="40% - Accent4 2 3" xfId="269" xr:uid="{00000000-0005-0000-0000-00000C010000}"/>
    <cellStyle name="40% - Accent4 3" xfId="270" xr:uid="{00000000-0005-0000-0000-00000D010000}"/>
    <cellStyle name="40% - Accent4 3 2" xfId="271" xr:uid="{00000000-0005-0000-0000-00000E010000}"/>
    <cellStyle name="40% - Accent4 3 3" xfId="272" xr:uid="{00000000-0005-0000-0000-00000F010000}"/>
    <cellStyle name="40% - Accent4 4" xfId="273" xr:uid="{00000000-0005-0000-0000-000010010000}"/>
    <cellStyle name="40% - Accent4 4 2" xfId="274" xr:uid="{00000000-0005-0000-0000-000011010000}"/>
    <cellStyle name="40% - Accent4 5" xfId="275" xr:uid="{00000000-0005-0000-0000-000012010000}"/>
    <cellStyle name="40% - Accent4 5 2" xfId="276" xr:uid="{00000000-0005-0000-0000-000013010000}"/>
    <cellStyle name="40% - Accent4 6" xfId="277" xr:uid="{00000000-0005-0000-0000-000014010000}"/>
    <cellStyle name="40% - Accent5 2" xfId="278" xr:uid="{00000000-0005-0000-0000-000015010000}"/>
    <cellStyle name="40% - Accent5 2 2" xfId="279" xr:uid="{00000000-0005-0000-0000-000016010000}"/>
    <cellStyle name="40% - Accent5 2 3" xfId="280" xr:uid="{00000000-0005-0000-0000-000017010000}"/>
    <cellStyle name="40% - Accent5 3" xfId="281" xr:uid="{00000000-0005-0000-0000-000018010000}"/>
    <cellStyle name="40% - Accent5 3 2" xfId="282" xr:uid="{00000000-0005-0000-0000-000019010000}"/>
    <cellStyle name="40% - Accent5 4" xfId="283" xr:uid="{00000000-0005-0000-0000-00001A010000}"/>
    <cellStyle name="40% - Accent5 5" xfId="284" xr:uid="{00000000-0005-0000-0000-00001B010000}"/>
    <cellStyle name="40% - Accent6 2" xfId="285" xr:uid="{00000000-0005-0000-0000-00001C010000}"/>
    <cellStyle name="40% - Accent6 2 2" xfId="286" xr:uid="{00000000-0005-0000-0000-00001D010000}"/>
    <cellStyle name="40% - Accent6 2 3" xfId="287" xr:uid="{00000000-0005-0000-0000-00001E010000}"/>
    <cellStyle name="40% - Accent6 3" xfId="288" xr:uid="{00000000-0005-0000-0000-00001F010000}"/>
    <cellStyle name="40% - Accent6 3 2" xfId="289" xr:uid="{00000000-0005-0000-0000-000020010000}"/>
    <cellStyle name="40% - Accent6 4" xfId="290" xr:uid="{00000000-0005-0000-0000-000021010000}"/>
    <cellStyle name="40% - Accent6 5" xfId="291" xr:uid="{00000000-0005-0000-0000-000022010000}"/>
    <cellStyle name="60% - Accent1 2" xfId="292" xr:uid="{00000000-0005-0000-0000-000023010000}"/>
    <cellStyle name="60% - Accent1 2 2" xfId="293" xr:uid="{00000000-0005-0000-0000-000024010000}"/>
    <cellStyle name="60% - Accent1 3" xfId="294" xr:uid="{00000000-0005-0000-0000-000025010000}"/>
    <cellStyle name="60% - Accent1 3 2" xfId="295" xr:uid="{00000000-0005-0000-0000-000026010000}"/>
    <cellStyle name="60% - Accent1 4" xfId="296" xr:uid="{00000000-0005-0000-0000-000027010000}"/>
    <cellStyle name="60% - Accent1 4 2" xfId="297" xr:uid="{00000000-0005-0000-0000-000028010000}"/>
    <cellStyle name="60% - Accent1 5" xfId="298" xr:uid="{00000000-0005-0000-0000-000029010000}"/>
    <cellStyle name="60% - Accent1 6" xfId="299" xr:uid="{00000000-0005-0000-0000-00002A010000}"/>
    <cellStyle name="60% - Accent2 2" xfId="300" xr:uid="{00000000-0005-0000-0000-00002B010000}"/>
    <cellStyle name="60% - Accent2 2 2" xfId="301" xr:uid="{00000000-0005-0000-0000-00002C010000}"/>
    <cellStyle name="60% - Accent2 3" xfId="302" xr:uid="{00000000-0005-0000-0000-00002D010000}"/>
    <cellStyle name="60% - Accent2 3 2" xfId="303" xr:uid="{00000000-0005-0000-0000-00002E010000}"/>
    <cellStyle name="60% - Accent2 4" xfId="304" xr:uid="{00000000-0005-0000-0000-00002F010000}"/>
    <cellStyle name="60% - Accent2 4 2" xfId="305" xr:uid="{00000000-0005-0000-0000-000030010000}"/>
    <cellStyle name="60% - Accent2 5" xfId="306" xr:uid="{00000000-0005-0000-0000-000031010000}"/>
    <cellStyle name="60% - Accent2 6" xfId="307" xr:uid="{00000000-0005-0000-0000-000032010000}"/>
    <cellStyle name="60% - Accent3 2" xfId="308" xr:uid="{00000000-0005-0000-0000-000033010000}"/>
    <cellStyle name="60% - Accent3 2 2" xfId="309" xr:uid="{00000000-0005-0000-0000-000034010000}"/>
    <cellStyle name="60% - Accent3 3" xfId="310" xr:uid="{00000000-0005-0000-0000-000035010000}"/>
    <cellStyle name="60% - Accent3 4" xfId="311" xr:uid="{00000000-0005-0000-0000-000036010000}"/>
    <cellStyle name="60% - Accent4 2" xfId="312" xr:uid="{00000000-0005-0000-0000-000037010000}"/>
    <cellStyle name="60% - Accent4 2 2" xfId="313" xr:uid="{00000000-0005-0000-0000-000038010000}"/>
    <cellStyle name="60% - Accent4 3" xfId="314" xr:uid="{00000000-0005-0000-0000-000039010000}"/>
    <cellStyle name="60% - Accent4 3 2" xfId="315" xr:uid="{00000000-0005-0000-0000-00003A010000}"/>
    <cellStyle name="60% - Accent4 4" xfId="316" xr:uid="{00000000-0005-0000-0000-00003B010000}"/>
    <cellStyle name="60% - Accent4 4 2" xfId="317" xr:uid="{00000000-0005-0000-0000-00003C010000}"/>
    <cellStyle name="60% - Accent4 5" xfId="318" xr:uid="{00000000-0005-0000-0000-00003D010000}"/>
    <cellStyle name="60% - Accent4 6" xfId="319" xr:uid="{00000000-0005-0000-0000-00003E010000}"/>
    <cellStyle name="60% - Accent5 2" xfId="320" xr:uid="{00000000-0005-0000-0000-00003F010000}"/>
    <cellStyle name="60% - Accent5 2 2" xfId="321" xr:uid="{00000000-0005-0000-0000-000040010000}"/>
    <cellStyle name="60% - Accent5 3" xfId="322" xr:uid="{00000000-0005-0000-0000-000041010000}"/>
    <cellStyle name="60% - Accent5 3 2" xfId="323" xr:uid="{00000000-0005-0000-0000-000042010000}"/>
    <cellStyle name="60% - Accent5 4" xfId="324" xr:uid="{00000000-0005-0000-0000-000043010000}"/>
    <cellStyle name="60% - Accent5 4 2" xfId="325" xr:uid="{00000000-0005-0000-0000-000044010000}"/>
    <cellStyle name="60% - Accent5 5" xfId="326" xr:uid="{00000000-0005-0000-0000-000045010000}"/>
    <cellStyle name="60% - Accent5 6" xfId="327" xr:uid="{00000000-0005-0000-0000-000046010000}"/>
    <cellStyle name="60% - Accent6 2" xfId="328" xr:uid="{00000000-0005-0000-0000-000047010000}"/>
    <cellStyle name="60% - Accent6 2 2" xfId="329" xr:uid="{00000000-0005-0000-0000-000048010000}"/>
    <cellStyle name="60% - Accent6 3" xfId="330" xr:uid="{00000000-0005-0000-0000-000049010000}"/>
    <cellStyle name="60% - Accent6 3 2" xfId="331" xr:uid="{00000000-0005-0000-0000-00004A010000}"/>
    <cellStyle name="60% - Accent6 4" xfId="332" xr:uid="{00000000-0005-0000-0000-00004B010000}"/>
    <cellStyle name="60% - Accent6 4 2" xfId="333" xr:uid="{00000000-0005-0000-0000-00004C010000}"/>
    <cellStyle name="60% - Accent6 5" xfId="334" xr:uid="{00000000-0005-0000-0000-00004D010000}"/>
    <cellStyle name="60% - Accent6 6" xfId="335" xr:uid="{00000000-0005-0000-0000-00004E010000}"/>
    <cellStyle name="6mal" xfId="336" xr:uid="{00000000-0005-0000-0000-00004F010000}"/>
    <cellStyle name="7" xfId="337" xr:uid="{00000000-0005-0000-0000-000050010000}"/>
    <cellStyle name="8" xfId="338" xr:uid="{00000000-0005-0000-0000-000051010000}"/>
    <cellStyle name="Accent1 - 20%" xfId="339" xr:uid="{00000000-0005-0000-0000-000052010000}"/>
    <cellStyle name="Accent1 - 20% 2" xfId="340" xr:uid="{00000000-0005-0000-0000-000053010000}"/>
    <cellStyle name="Accent1 - 20% 2 2" xfId="341" xr:uid="{00000000-0005-0000-0000-000054010000}"/>
    <cellStyle name="Accent1 - 20% 2 2 2" xfId="342" xr:uid="{00000000-0005-0000-0000-000055010000}"/>
    <cellStyle name="Accent1 - 20% 2 3" xfId="343" xr:uid="{00000000-0005-0000-0000-000056010000}"/>
    <cellStyle name="Accent1 - 20% 3" xfId="344" xr:uid="{00000000-0005-0000-0000-000057010000}"/>
    <cellStyle name="Accent1 - 20% 3 2" xfId="345" xr:uid="{00000000-0005-0000-0000-000058010000}"/>
    <cellStyle name="Accent1 - 20% 3 2 2" xfId="346" xr:uid="{00000000-0005-0000-0000-000059010000}"/>
    <cellStyle name="Accent1 - 20% 3 3" xfId="347" xr:uid="{00000000-0005-0000-0000-00005A010000}"/>
    <cellStyle name="Accent1 - 20% 4" xfId="348" xr:uid="{00000000-0005-0000-0000-00005B010000}"/>
    <cellStyle name="Accent1 - 20% 4 2" xfId="349" xr:uid="{00000000-0005-0000-0000-00005C010000}"/>
    <cellStyle name="Accent1 - 20% 4 2 2" xfId="350" xr:uid="{00000000-0005-0000-0000-00005D010000}"/>
    <cellStyle name="Accent1 - 20% 4 3" xfId="351" xr:uid="{00000000-0005-0000-0000-00005E010000}"/>
    <cellStyle name="Accent1 - 20% 5" xfId="352" xr:uid="{00000000-0005-0000-0000-00005F010000}"/>
    <cellStyle name="Accent1 - 20% 5 2" xfId="353" xr:uid="{00000000-0005-0000-0000-000060010000}"/>
    <cellStyle name="Accent1 - 20% 5 2 2" xfId="354" xr:uid="{00000000-0005-0000-0000-000061010000}"/>
    <cellStyle name="Accent1 - 20% 5 3" xfId="355" xr:uid="{00000000-0005-0000-0000-000062010000}"/>
    <cellStyle name="Accent1 - 20% 6" xfId="356" xr:uid="{00000000-0005-0000-0000-000063010000}"/>
    <cellStyle name="Accent1 - 20% 6 2" xfId="357" xr:uid="{00000000-0005-0000-0000-000064010000}"/>
    <cellStyle name="Accent1 - 20% 7" xfId="358" xr:uid="{00000000-0005-0000-0000-000065010000}"/>
    <cellStyle name="Accent1 - 40%" xfId="359" xr:uid="{00000000-0005-0000-0000-000066010000}"/>
    <cellStyle name="Accent1 - 40% 2" xfId="360" xr:uid="{00000000-0005-0000-0000-000067010000}"/>
    <cellStyle name="Accent1 - 40% 2 2" xfId="361" xr:uid="{00000000-0005-0000-0000-000068010000}"/>
    <cellStyle name="Accent1 - 40% 2 2 2" xfId="362" xr:uid="{00000000-0005-0000-0000-000069010000}"/>
    <cellStyle name="Accent1 - 40% 2 3" xfId="363" xr:uid="{00000000-0005-0000-0000-00006A010000}"/>
    <cellStyle name="Accent1 - 40% 3" xfId="364" xr:uid="{00000000-0005-0000-0000-00006B010000}"/>
    <cellStyle name="Accent1 - 40% 3 2" xfId="365" xr:uid="{00000000-0005-0000-0000-00006C010000}"/>
    <cellStyle name="Accent1 - 40% 3 2 2" xfId="366" xr:uid="{00000000-0005-0000-0000-00006D010000}"/>
    <cellStyle name="Accent1 - 40% 3 3" xfId="367" xr:uid="{00000000-0005-0000-0000-00006E010000}"/>
    <cellStyle name="Accent1 - 40% 4" xfId="368" xr:uid="{00000000-0005-0000-0000-00006F010000}"/>
    <cellStyle name="Accent1 - 40% 4 2" xfId="369" xr:uid="{00000000-0005-0000-0000-000070010000}"/>
    <cellStyle name="Accent1 - 40% 4 2 2" xfId="370" xr:uid="{00000000-0005-0000-0000-000071010000}"/>
    <cellStyle name="Accent1 - 40% 4 3" xfId="371" xr:uid="{00000000-0005-0000-0000-000072010000}"/>
    <cellStyle name="Accent1 - 40% 5" xfId="372" xr:uid="{00000000-0005-0000-0000-000073010000}"/>
    <cellStyle name="Accent1 - 40% 5 2" xfId="373" xr:uid="{00000000-0005-0000-0000-000074010000}"/>
    <cellStyle name="Accent1 - 40% 5 2 2" xfId="374" xr:uid="{00000000-0005-0000-0000-000075010000}"/>
    <cellStyle name="Accent1 - 40% 5 3" xfId="375" xr:uid="{00000000-0005-0000-0000-000076010000}"/>
    <cellStyle name="Accent1 - 40% 6" xfId="376" xr:uid="{00000000-0005-0000-0000-000077010000}"/>
    <cellStyle name="Accent1 - 40% 6 2" xfId="377" xr:uid="{00000000-0005-0000-0000-000078010000}"/>
    <cellStyle name="Accent1 - 40% 7" xfId="378" xr:uid="{00000000-0005-0000-0000-000079010000}"/>
    <cellStyle name="Accent1 - 60%" xfId="379" xr:uid="{00000000-0005-0000-0000-00007A010000}"/>
    <cellStyle name="Accent1 - 60% 2" xfId="380" xr:uid="{00000000-0005-0000-0000-00007B010000}"/>
    <cellStyle name="Accent1 - 60% 3" xfId="381" xr:uid="{00000000-0005-0000-0000-00007C010000}"/>
    <cellStyle name="Accent1 - 60% 4" xfId="382" xr:uid="{00000000-0005-0000-0000-00007D010000}"/>
    <cellStyle name="Accent1 - 60% 5" xfId="383" xr:uid="{00000000-0005-0000-0000-00007E010000}"/>
    <cellStyle name="Accent1 2" xfId="384" xr:uid="{00000000-0005-0000-0000-00007F010000}"/>
    <cellStyle name="Accent1 2 2" xfId="385" xr:uid="{00000000-0005-0000-0000-000080010000}"/>
    <cellStyle name="Accent1 3" xfId="386" xr:uid="{00000000-0005-0000-0000-000081010000}"/>
    <cellStyle name="Accent1 3 2" xfId="387" xr:uid="{00000000-0005-0000-0000-000082010000}"/>
    <cellStyle name="Accent1 4" xfId="388" xr:uid="{00000000-0005-0000-0000-000083010000}"/>
    <cellStyle name="Accent1 5" xfId="389" xr:uid="{00000000-0005-0000-0000-000084010000}"/>
    <cellStyle name="Accent1 6" xfId="390" xr:uid="{00000000-0005-0000-0000-000085010000}"/>
    <cellStyle name="Accent2 - 20%" xfId="391" xr:uid="{00000000-0005-0000-0000-000086010000}"/>
    <cellStyle name="Accent2 - 20% 2" xfId="392" xr:uid="{00000000-0005-0000-0000-000087010000}"/>
    <cellStyle name="Accent2 - 20% 2 2" xfId="393" xr:uid="{00000000-0005-0000-0000-000088010000}"/>
    <cellStyle name="Accent2 - 20% 2 2 2" xfId="394" xr:uid="{00000000-0005-0000-0000-000089010000}"/>
    <cellStyle name="Accent2 - 20% 2 3" xfId="395" xr:uid="{00000000-0005-0000-0000-00008A010000}"/>
    <cellStyle name="Accent2 - 20% 3" xfId="396" xr:uid="{00000000-0005-0000-0000-00008B010000}"/>
    <cellStyle name="Accent2 - 20% 3 2" xfId="397" xr:uid="{00000000-0005-0000-0000-00008C010000}"/>
    <cellStyle name="Accent2 - 20% 3 2 2" xfId="398" xr:uid="{00000000-0005-0000-0000-00008D010000}"/>
    <cellStyle name="Accent2 - 20% 3 3" xfId="399" xr:uid="{00000000-0005-0000-0000-00008E010000}"/>
    <cellStyle name="Accent2 - 20% 4" xfId="400" xr:uid="{00000000-0005-0000-0000-00008F010000}"/>
    <cellStyle name="Accent2 - 20% 4 2" xfId="401" xr:uid="{00000000-0005-0000-0000-000090010000}"/>
    <cellStyle name="Accent2 - 20% 4 2 2" xfId="402" xr:uid="{00000000-0005-0000-0000-000091010000}"/>
    <cellStyle name="Accent2 - 20% 4 3" xfId="403" xr:uid="{00000000-0005-0000-0000-000092010000}"/>
    <cellStyle name="Accent2 - 20% 5" xfId="404" xr:uid="{00000000-0005-0000-0000-000093010000}"/>
    <cellStyle name="Accent2 - 20% 5 2" xfId="405" xr:uid="{00000000-0005-0000-0000-000094010000}"/>
    <cellStyle name="Accent2 - 20% 5 2 2" xfId="406" xr:uid="{00000000-0005-0000-0000-000095010000}"/>
    <cellStyle name="Accent2 - 20% 5 3" xfId="407" xr:uid="{00000000-0005-0000-0000-000096010000}"/>
    <cellStyle name="Accent2 - 20% 6" xfId="408" xr:uid="{00000000-0005-0000-0000-000097010000}"/>
    <cellStyle name="Accent2 - 20% 6 2" xfId="409" xr:uid="{00000000-0005-0000-0000-000098010000}"/>
    <cellStyle name="Accent2 - 20% 7" xfId="410" xr:uid="{00000000-0005-0000-0000-000099010000}"/>
    <cellStyle name="Accent2 - 40%" xfId="411" xr:uid="{00000000-0005-0000-0000-00009A010000}"/>
    <cellStyle name="Accent2 - 40% 2" xfId="412" xr:uid="{00000000-0005-0000-0000-00009B010000}"/>
    <cellStyle name="Accent2 - 40% 2 2" xfId="413" xr:uid="{00000000-0005-0000-0000-00009C010000}"/>
    <cellStyle name="Accent2 - 40% 2 2 2" xfId="414" xr:uid="{00000000-0005-0000-0000-00009D010000}"/>
    <cellStyle name="Accent2 - 40% 2 3" xfId="415" xr:uid="{00000000-0005-0000-0000-00009E010000}"/>
    <cellStyle name="Accent2 - 40% 3" xfId="416" xr:uid="{00000000-0005-0000-0000-00009F010000}"/>
    <cellStyle name="Accent2 - 40% 3 2" xfId="417" xr:uid="{00000000-0005-0000-0000-0000A0010000}"/>
    <cellStyle name="Accent2 - 40% 3 2 2" xfId="418" xr:uid="{00000000-0005-0000-0000-0000A1010000}"/>
    <cellStyle name="Accent2 - 40% 3 3" xfId="419" xr:uid="{00000000-0005-0000-0000-0000A2010000}"/>
    <cellStyle name="Accent2 - 40% 4" xfId="420" xr:uid="{00000000-0005-0000-0000-0000A3010000}"/>
    <cellStyle name="Accent2 - 40% 4 2" xfId="421" xr:uid="{00000000-0005-0000-0000-0000A4010000}"/>
    <cellStyle name="Accent2 - 40% 4 2 2" xfId="422" xr:uid="{00000000-0005-0000-0000-0000A5010000}"/>
    <cellStyle name="Accent2 - 40% 4 3" xfId="423" xr:uid="{00000000-0005-0000-0000-0000A6010000}"/>
    <cellStyle name="Accent2 - 40% 5" xfId="424" xr:uid="{00000000-0005-0000-0000-0000A7010000}"/>
    <cellStyle name="Accent2 - 40% 5 2" xfId="425" xr:uid="{00000000-0005-0000-0000-0000A8010000}"/>
    <cellStyle name="Accent2 - 40% 5 2 2" xfId="426" xr:uid="{00000000-0005-0000-0000-0000A9010000}"/>
    <cellStyle name="Accent2 - 40% 5 3" xfId="427" xr:uid="{00000000-0005-0000-0000-0000AA010000}"/>
    <cellStyle name="Accent2 - 40% 6" xfId="428" xr:uid="{00000000-0005-0000-0000-0000AB010000}"/>
    <cellStyle name="Accent2 - 40% 6 2" xfId="429" xr:uid="{00000000-0005-0000-0000-0000AC010000}"/>
    <cellStyle name="Accent2 - 40% 7" xfId="430" xr:uid="{00000000-0005-0000-0000-0000AD010000}"/>
    <cellStyle name="Accent2 - 60%" xfId="431" xr:uid="{00000000-0005-0000-0000-0000AE010000}"/>
    <cellStyle name="Accent2 - 60% 2" xfId="432" xr:uid="{00000000-0005-0000-0000-0000AF010000}"/>
    <cellStyle name="Accent2 - 60% 3" xfId="433" xr:uid="{00000000-0005-0000-0000-0000B0010000}"/>
    <cellStyle name="Accent2 - 60% 4" xfId="434" xr:uid="{00000000-0005-0000-0000-0000B1010000}"/>
    <cellStyle name="Accent2 - 60% 5" xfId="435" xr:uid="{00000000-0005-0000-0000-0000B2010000}"/>
    <cellStyle name="Accent2 2" xfId="436" xr:uid="{00000000-0005-0000-0000-0000B3010000}"/>
    <cellStyle name="Accent2 2 2" xfId="437" xr:uid="{00000000-0005-0000-0000-0000B4010000}"/>
    <cellStyle name="Accent2 3" xfId="438" xr:uid="{00000000-0005-0000-0000-0000B5010000}"/>
    <cellStyle name="Accent2 3 2" xfId="439" xr:uid="{00000000-0005-0000-0000-0000B6010000}"/>
    <cellStyle name="Accent2 4" xfId="440" xr:uid="{00000000-0005-0000-0000-0000B7010000}"/>
    <cellStyle name="Accent2 5" xfId="441" xr:uid="{00000000-0005-0000-0000-0000B8010000}"/>
    <cellStyle name="Accent2 6" xfId="442" xr:uid="{00000000-0005-0000-0000-0000B9010000}"/>
    <cellStyle name="Accent3 - 20%" xfId="443" xr:uid="{00000000-0005-0000-0000-0000BA010000}"/>
    <cellStyle name="Accent3 - 20% 2" xfId="444" xr:uid="{00000000-0005-0000-0000-0000BB010000}"/>
    <cellStyle name="Accent3 - 20% 2 2" xfId="445" xr:uid="{00000000-0005-0000-0000-0000BC010000}"/>
    <cellStyle name="Accent3 - 20% 2 2 2" xfId="446" xr:uid="{00000000-0005-0000-0000-0000BD010000}"/>
    <cellStyle name="Accent3 - 20% 2 3" xfId="447" xr:uid="{00000000-0005-0000-0000-0000BE010000}"/>
    <cellStyle name="Accent3 - 20% 3" xfId="448" xr:uid="{00000000-0005-0000-0000-0000BF010000}"/>
    <cellStyle name="Accent3 - 20% 3 2" xfId="449" xr:uid="{00000000-0005-0000-0000-0000C0010000}"/>
    <cellStyle name="Accent3 - 20% 3 2 2" xfId="450" xr:uid="{00000000-0005-0000-0000-0000C1010000}"/>
    <cellStyle name="Accent3 - 20% 3 3" xfId="451" xr:uid="{00000000-0005-0000-0000-0000C2010000}"/>
    <cellStyle name="Accent3 - 20% 4" xfId="452" xr:uid="{00000000-0005-0000-0000-0000C3010000}"/>
    <cellStyle name="Accent3 - 20% 4 2" xfId="453" xr:uid="{00000000-0005-0000-0000-0000C4010000}"/>
    <cellStyle name="Accent3 - 20% 4 2 2" xfId="454" xr:uid="{00000000-0005-0000-0000-0000C5010000}"/>
    <cellStyle name="Accent3 - 20% 4 3" xfId="455" xr:uid="{00000000-0005-0000-0000-0000C6010000}"/>
    <cellStyle name="Accent3 - 20% 5" xfId="456" xr:uid="{00000000-0005-0000-0000-0000C7010000}"/>
    <cellStyle name="Accent3 - 20% 5 2" xfId="457" xr:uid="{00000000-0005-0000-0000-0000C8010000}"/>
    <cellStyle name="Accent3 - 20% 5 2 2" xfId="458" xr:uid="{00000000-0005-0000-0000-0000C9010000}"/>
    <cellStyle name="Accent3 - 20% 5 3" xfId="459" xr:uid="{00000000-0005-0000-0000-0000CA010000}"/>
    <cellStyle name="Accent3 - 20% 6" xfId="460" xr:uid="{00000000-0005-0000-0000-0000CB010000}"/>
    <cellStyle name="Accent3 - 20% 6 2" xfId="461" xr:uid="{00000000-0005-0000-0000-0000CC010000}"/>
    <cellStyle name="Accent3 - 20% 7" xfId="462" xr:uid="{00000000-0005-0000-0000-0000CD010000}"/>
    <cellStyle name="Accent3 - 40%" xfId="463" xr:uid="{00000000-0005-0000-0000-0000CE010000}"/>
    <cellStyle name="Accent3 - 40% 2" xfId="464" xr:uid="{00000000-0005-0000-0000-0000CF010000}"/>
    <cellStyle name="Accent3 - 40% 2 2" xfId="465" xr:uid="{00000000-0005-0000-0000-0000D0010000}"/>
    <cellStyle name="Accent3 - 40% 2 2 2" xfId="466" xr:uid="{00000000-0005-0000-0000-0000D1010000}"/>
    <cellStyle name="Accent3 - 40% 2 3" xfId="467" xr:uid="{00000000-0005-0000-0000-0000D2010000}"/>
    <cellStyle name="Accent3 - 40% 3" xfId="468" xr:uid="{00000000-0005-0000-0000-0000D3010000}"/>
    <cellStyle name="Accent3 - 40% 3 2" xfId="469" xr:uid="{00000000-0005-0000-0000-0000D4010000}"/>
    <cellStyle name="Accent3 - 40% 3 2 2" xfId="470" xr:uid="{00000000-0005-0000-0000-0000D5010000}"/>
    <cellStyle name="Accent3 - 40% 3 3" xfId="471" xr:uid="{00000000-0005-0000-0000-0000D6010000}"/>
    <cellStyle name="Accent3 - 40% 4" xfId="472" xr:uid="{00000000-0005-0000-0000-0000D7010000}"/>
    <cellStyle name="Accent3 - 40% 4 2" xfId="473" xr:uid="{00000000-0005-0000-0000-0000D8010000}"/>
    <cellStyle name="Accent3 - 40% 4 2 2" xfId="474" xr:uid="{00000000-0005-0000-0000-0000D9010000}"/>
    <cellStyle name="Accent3 - 40% 4 3" xfId="475" xr:uid="{00000000-0005-0000-0000-0000DA010000}"/>
    <cellStyle name="Accent3 - 40% 5" xfId="476" xr:uid="{00000000-0005-0000-0000-0000DB010000}"/>
    <cellStyle name="Accent3 - 40% 5 2" xfId="477" xr:uid="{00000000-0005-0000-0000-0000DC010000}"/>
    <cellStyle name="Accent3 - 40% 5 2 2" xfId="478" xr:uid="{00000000-0005-0000-0000-0000DD010000}"/>
    <cellStyle name="Accent3 - 40% 5 3" xfId="479" xr:uid="{00000000-0005-0000-0000-0000DE010000}"/>
    <cellStyle name="Accent3 - 40% 6" xfId="480" xr:uid="{00000000-0005-0000-0000-0000DF010000}"/>
    <cellStyle name="Accent3 - 40% 6 2" xfId="481" xr:uid="{00000000-0005-0000-0000-0000E0010000}"/>
    <cellStyle name="Accent3 - 40% 7" xfId="482" xr:uid="{00000000-0005-0000-0000-0000E1010000}"/>
    <cellStyle name="Accent3 - 60%" xfId="483" xr:uid="{00000000-0005-0000-0000-0000E2010000}"/>
    <cellStyle name="Accent3 - 60% 2" xfId="484" xr:uid="{00000000-0005-0000-0000-0000E3010000}"/>
    <cellStyle name="Accent3 - 60% 3" xfId="485" xr:uid="{00000000-0005-0000-0000-0000E4010000}"/>
    <cellStyle name="Accent3 - 60% 4" xfId="486" xr:uid="{00000000-0005-0000-0000-0000E5010000}"/>
    <cellStyle name="Accent3 - 60% 5" xfId="487" xr:uid="{00000000-0005-0000-0000-0000E6010000}"/>
    <cellStyle name="Accent3 2" xfId="488" xr:uid="{00000000-0005-0000-0000-0000E7010000}"/>
    <cellStyle name="Accent3 2 2" xfId="489" xr:uid="{00000000-0005-0000-0000-0000E8010000}"/>
    <cellStyle name="Accent3 3" xfId="490" xr:uid="{00000000-0005-0000-0000-0000E9010000}"/>
    <cellStyle name="Accent3 3 2" xfId="491" xr:uid="{00000000-0005-0000-0000-0000EA010000}"/>
    <cellStyle name="Accent3 4" xfId="492" xr:uid="{00000000-0005-0000-0000-0000EB010000}"/>
    <cellStyle name="Accent3 4 2" xfId="493" xr:uid="{00000000-0005-0000-0000-0000EC010000}"/>
    <cellStyle name="Accent3 5" xfId="494" xr:uid="{00000000-0005-0000-0000-0000ED010000}"/>
    <cellStyle name="Accent3 5 2" xfId="495" xr:uid="{00000000-0005-0000-0000-0000EE010000}"/>
    <cellStyle name="Accent3 6" xfId="496" xr:uid="{00000000-0005-0000-0000-0000EF010000}"/>
    <cellStyle name="Accent3 7" xfId="497" xr:uid="{00000000-0005-0000-0000-0000F0010000}"/>
    <cellStyle name="Accent3 8" xfId="498" xr:uid="{00000000-0005-0000-0000-0000F1010000}"/>
    <cellStyle name="Accent3 9" xfId="499" xr:uid="{00000000-0005-0000-0000-0000F2010000}"/>
    <cellStyle name="Accent4 - 20%" xfId="500" xr:uid="{00000000-0005-0000-0000-0000F3010000}"/>
    <cellStyle name="Accent4 - 20% 2" xfId="501" xr:uid="{00000000-0005-0000-0000-0000F4010000}"/>
    <cellStyle name="Accent4 - 20% 2 2" xfId="502" xr:uid="{00000000-0005-0000-0000-0000F5010000}"/>
    <cellStyle name="Accent4 - 20% 2 2 2" xfId="503" xr:uid="{00000000-0005-0000-0000-0000F6010000}"/>
    <cellStyle name="Accent4 - 20% 2 3" xfId="504" xr:uid="{00000000-0005-0000-0000-0000F7010000}"/>
    <cellStyle name="Accent4 - 20% 3" xfId="505" xr:uid="{00000000-0005-0000-0000-0000F8010000}"/>
    <cellStyle name="Accent4 - 20% 3 2" xfId="506" xr:uid="{00000000-0005-0000-0000-0000F9010000}"/>
    <cellStyle name="Accent4 - 20% 3 2 2" xfId="507" xr:uid="{00000000-0005-0000-0000-0000FA010000}"/>
    <cellStyle name="Accent4 - 20% 3 3" xfId="508" xr:uid="{00000000-0005-0000-0000-0000FB010000}"/>
    <cellStyle name="Accent4 - 20% 4" xfId="509" xr:uid="{00000000-0005-0000-0000-0000FC010000}"/>
    <cellStyle name="Accent4 - 20% 4 2" xfId="510" xr:uid="{00000000-0005-0000-0000-0000FD010000}"/>
    <cellStyle name="Accent4 - 20% 4 2 2" xfId="511" xr:uid="{00000000-0005-0000-0000-0000FE010000}"/>
    <cellStyle name="Accent4 - 20% 4 3" xfId="512" xr:uid="{00000000-0005-0000-0000-0000FF010000}"/>
    <cellStyle name="Accent4 - 20% 5" xfId="513" xr:uid="{00000000-0005-0000-0000-000000020000}"/>
    <cellStyle name="Accent4 - 20% 5 2" xfId="514" xr:uid="{00000000-0005-0000-0000-000001020000}"/>
    <cellStyle name="Accent4 - 20% 5 2 2" xfId="515" xr:uid="{00000000-0005-0000-0000-000002020000}"/>
    <cellStyle name="Accent4 - 20% 5 3" xfId="516" xr:uid="{00000000-0005-0000-0000-000003020000}"/>
    <cellStyle name="Accent4 - 20% 6" xfId="517" xr:uid="{00000000-0005-0000-0000-000004020000}"/>
    <cellStyle name="Accent4 - 20% 6 2" xfId="518" xr:uid="{00000000-0005-0000-0000-000005020000}"/>
    <cellStyle name="Accent4 - 20% 7" xfId="519" xr:uid="{00000000-0005-0000-0000-000006020000}"/>
    <cellStyle name="Accent4 - 40%" xfId="520" xr:uid="{00000000-0005-0000-0000-000007020000}"/>
    <cellStyle name="Accent4 - 40% 2" xfId="521" xr:uid="{00000000-0005-0000-0000-000008020000}"/>
    <cellStyle name="Accent4 - 40% 2 2" xfId="522" xr:uid="{00000000-0005-0000-0000-000009020000}"/>
    <cellStyle name="Accent4 - 40% 2 2 2" xfId="523" xr:uid="{00000000-0005-0000-0000-00000A020000}"/>
    <cellStyle name="Accent4 - 40% 2 3" xfId="524" xr:uid="{00000000-0005-0000-0000-00000B020000}"/>
    <cellStyle name="Accent4 - 40% 3" xfId="525" xr:uid="{00000000-0005-0000-0000-00000C020000}"/>
    <cellStyle name="Accent4 - 40% 3 2" xfId="526" xr:uid="{00000000-0005-0000-0000-00000D020000}"/>
    <cellStyle name="Accent4 - 40% 3 2 2" xfId="527" xr:uid="{00000000-0005-0000-0000-00000E020000}"/>
    <cellStyle name="Accent4 - 40% 3 3" xfId="528" xr:uid="{00000000-0005-0000-0000-00000F020000}"/>
    <cellStyle name="Accent4 - 40% 4" xfId="529" xr:uid="{00000000-0005-0000-0000-000010020000}"/>
    <cellStyle name="Accent4 - 40% 4 2" xfId="530" xr:uid="{00000000-0005-0000-0000-000011020000}"/>
    <cellStyle name="Accent4 - 40% 4 2 2" xfId="531" xr:uid="{00000000-0005-0000-0000-000012020000}"/>
    <cellStyle name="Accent4 - 40% 4 3" xfId="532" xr:uid="{00000000-0005-0000-0000-000013020000}"/>
    <cellStyle name="Accent4 - 40% 5" xfId="533" xr:uid="{00000000-0005-0000-0000-000014020000}"/>
    <cellStyle name="Accent4 - 40% 5 2" xfId="534" xr:uid="{00000000-0005-0000-0000-000015020000}"/>
    <cellStyle name="Accent4 - 40% 5 2 2" xfId="535" xr:uid="{00000000-0005-0000-0000-000016020000}"/>
    <cellStyle name="Accent4 - 40% 5 3" xfId="536" xr:uid="{00000000-0005-0000-0000-000017020000}"/>
    <cellStyle name="Accent4 - 40% 6" xfId="537" xr:uid="{00000000-0005-0000-0000-000018020000}"/>
    <cellStyle name="Accent4 - 40% 6 2" xfId="538" xr:uid="{00000000-0005-0000-0000-000019020000}"/>
    <cellStyle name="Accent4 - 40% 7" xfId="539" xr:uid="{00000000-0005-0000-0000-00001A020000}"/>
    <cellStyle name="Accent4 - 60%" xfId="540" xr:uid="{00000000-0005-0000-0000-00001B020000}"/>
    <cellStyle name="Accent4 - 60% 2" xfId="541" xr:uid="{00000000-0005-0000-0000-00001C020000}"/>
    <cellStyle name="Accent4 - 60% 3" xfId="542" xr:uid="{00000000-0005-0000-0000-00001D020000}"/>
    <cellStyle name="Accent4 - 60% 4" xfId="543" xr:uid="{00000000-0005-0000-0000-00001E020000}"/>
    <cellStyle name="Accent4 - 60% 5" xfId="544" xr:uid="{00000000-0005-0000-0000-00001F020000}"/>
    <cellStyle name="Accent4 2" xfId="545" xr:uid="{00000000-0005-0000-0000-000020020000}"/>
    <cellStyle name="Accent4 2 2" xfId="546" xr:uid="{00000000-0005-0000-0000-000021020000}"/>
    <cellStyle name="Accent4 3" xfId="547" xr:uid="{00000000-0005-0000-0000-000022020000}"/>
    <cellStyle name="Accent4 3 2" xfId="548" xr:uid="{00000000-0005-0000-0000-000023020000}"/>
    <cellStyle name="Accent4 4" xfId="549" xr:uid="{00000000-0005-0000-0000-000024020000}"/>
    <cellStyle name="Accent4 4 2" xfId="550" xr:uid="{00000000-0005-0000-0000-000025020000}"/>
    <cellStyle name="Accent4 5" xfId="551" xr:uid="{00000000-0005-0000-0000-000026020000}"/>
    <cellStyle name="Accent4 5 2" xfId="552" xr:uid="{00000000-0005-0000-0000-000027020000}"/>
    <cellStyle name="Accent4 6" xfId="553" xr:uid="{00000000-0005-0000-0000-000028020000}"/>
    <cellStyle name="Accent4 7" xfId="554" xr:uid="{00000000-0005-0000-0000-000029020000}"/>
    <cellStyle name="Accent4 8" xfId="555" xr:uid="{00000000-0005-0000-0000-00002A020000}"/>
    <cellStyle name="Accent4 9" xfId="556" xr:uid="{00000000-0005-0000-0000-00002B020000}"/>
    <cellStyle name="Accent5 - 20%" xfId="557" xr:uid="{00000000-0005-0000-0000-00002C020000}"/>
    <cellStyle name="Accent5 - 20% 2" xfId="558" xr:uid="{00000000-0005-0000-0000-00002D020000}"/>
    <cellStyle name="Accent5 - 20% 2 2" xfId="559" xr:uid="{00000000-0005-0000-0000-00002E020000}"/>
    <cellStyle name="Accent5 - 20% 2 2 2" xfId="560" xr:uid="{00000000-0005-0000-0000-00002F020000}"/>
    <cellStyle name="Accent5 - 20% 2 3" xfId="561" xr:uid="{00000000-0005-0000-0000-000030020000}"/>
    <cellStyle name="Accent5 - 20% 3" xfId="562" xr:uid="{00000000-0005-0000-0000-000031020000}"/>
    <cellStyle name="Accent5 - 20% 3 2" xfId="563" xr:uid="{00000000-0005-0000-0000-000032020000}"/>
    <cellStyle name="Accent5 - 20% 3 2 2" xfId="564" xr:uid="{00000000-0005-0000-0000-000033020000}"/>
    <cellStyle name="Accent5 - 20% 3 3" xfId="565" xr:uid="{00000000-0005-0000-0000-000034020000}"/>
    <cellStyle name="Accent5 - 20% 4" xfId="566" xr:uid="{00000000-0005-0000-0000-000035020000}"/>
    <cellStyle name="Accent5 - 20% 4 2" xfId="567" xr:uid="{00000000-0005-0000-0000-000036020000}"/>
    <cellStyle name="Accent5 - 20% 4 2 2" xfId="568" xr:uid="{00000000-0005-0000-0000-000037020000}"/>
    <cellStyle name="Accent5 - 20% 4 3" xfId="569" xr:uid="{00000000-0005-0000-0000-000038020000}"/>
    <cellStyle name="Accent5 - 20% 5" xfId="570" xr:uid="{00000000-0005-0000-0000-000039020000}"/>
    <cellStyle name="Accent5 - 20% 5 2" xfId="571" xr:uid="{00000000-0005-0000-0000-00003A020000}"/>
    <cellStyle name="Accent5 - 20% 5 2 2" xfId="572" xr:uid="{00000000-0005-0000-0000-00003B020000}"/>
    <cellStyle name="Accent5 - 20% 5 3" xfId="573" xr:uid="{00000000-0005-0000-0000-00003C020000}"/>
    <cellStyle name="Accent5 - 20% 6" xfId="574" xr:uid="{00000000-0005-0000-0000-00003D020000}"/>
    <cellStyle name="Accent5 - 20% 6 2" xfId="575" xr:uid="{00000000-0005-0000-0000-00003E020000}"/>
    <cellStyle name="Accent5 - 20% 7" xfId="576" xr:uid="{00000000-0005-0000-0000-00003F020000}"/>
    <cellStyle name="Accent5 - 40%" xfId="577" xr:uid="{00000000-0005-0000-0000-000040020000}"/>
    <cellStyle name="Accent5 - 40% 2" xfId="578" xr:uid="{00000000-0005-0000-0000-000041020000}"/>
    <cellStyle name="Accent5 - 40% 2 2" xfId="579" xr:uid="{00000000-0005-0000-0000-000042020000}"/>
    <cellStyle name="Accent5 - 40% 3" xfId="580" xr:uid="{00000000-0005-0000-0000-000043020000}"/>
    <cellStyle name="Accent5 - 60%" xfId="581" xr:uid="{00000000-0005-0000-0000-000044020000}"/>
    <cellStyle name="Accent5 - 60% 2" xfId="582" xr:uid="{00000000-0005-0000-0000-000045020000}"/>
    <cellStyle name="Accent5 - 60% 3" xfId="583" xr:uid="{00000000-0005-0000-0000-000046020000}"/>
    <cellStyle name="Accent5 - 60% 4" xfId="584" xr:uid="{00000000-0005-0000-0000-000047020000}"/>
    <cellStyle name="Accent5 - 60% 5" xfId="585" xr:uid="{00000000-0005-0000-0000-000048020000}"/>
    <cellStyle name="Accent5 2" xfId="586" xr:uid="{00000000-0005-0000-0000-000049020000}"/>
    <cellStyle name="Accent5 2 2" xfId="587" xr:uid="{00000000-0005-0000-0000-00004A020000}"/>
    <cellStyle name="Accent5 3" xfId="588" xr:uid="{00000000-0005-0000-0000-00004B020000}"/>
    <cellStyle name="Accent5 3 2" xfId="589" xr:uid="{00000000-0005-0000-0000-00004C020000}"/>
    <cellStyle name="Accent5 4" xfId="590" xr:uid="{00000000-0005-0000-0000-00004D020000}"/>
    <cellStyle name="Accent5 4 2" xfId="591" xr:uid="{00000000-0005-0000-0000-00004E020000}"/>
    <cellStyle name="Accent5 5" xfId="592" xr:uid="{00000000-0005-0000-0000-00004F020000}"/>
    <cellStyle name="Accent5 5 2" xfId="593" xr:uid="{00000000-0005-0000-0000-000050020000}"/>
    <cellStyle name="Accent5 6" xfId="594" xr:uid="{00000000-0005-0000-0000-000051020000}"/>
    <cellStyle name="Accent5 7" xfId="595" xr:uid="{00000000-0005-0000-0000-000052020000}"/>
    <cellStyle name="Accent5 8" xfId="596" xr:uid="{00000000-0005-0000-0000-000053020000}"/>
    <cellStyle name="Accent5 9" xfId="597" xr:uid="{00000000-0005-0000-0000-000054020000}"/>
    <cellStyle name="Accent6 - 20%" xfId="598" xr:uid="{00000000-0005-0000-0000-000055020000}"/>
    <cellStyle name="Accent6 - 20% 2" xfId="599" xr:uid="{00000000-0005-0000-0000-000056020000}"/>
    <cellStyle name="Accent6 - 20% 2 2" xfId="600" xr:uid="{00000000-0005-0000-0000-000057020000}"/>
    <cellStyle name="Accent6 - 20% 3" xfId="601" xr:uid="{00000000-0005-0000-0000-000058020000}"/>
    <cellStyle name="Accent6 - 40%" xfId="602" xr:uid="{00000000-0005-0000-0000-000059020000}"/>
    <cellStyle name="Accent6 - 40% 2" xfId="603" xr:uid="{00000000-0005-0000-0000-00005A020000}"/>
    <cellStyle name="Accent6 - 40% 2 2" xfId="604" xr:uid="{00000000-0005-0000-0000-00005B020000}"/>
    <cellStyle name="Accent6 - 40% 2 2 2" xfId="605" xr:uid="{00000000-0005-0000-0000-00005C020000}"/>
    <cellStyle name="Accent6 - 40% 2 3" xfId="606" xr:uid="{00000000-0005-0000-0000-00005D020000}"/>
    <cellStyle name="Accent6 - 40% 3" xfId="607" xr:uid="{00000000-0005-0000-0000-00005E020000}"/>
    <cellStyle name="Accent6 - 40% 3 2" xfId="608" xr:uid="{00000000-0005-0000-0000-00005F020000}"/>
    <cellStyle name="Accent6 - 40% 3 2 2" xfId="609" xr:uid="{00000000-0005-0000-0000-000060020000}"/>
    <cellStyle name="Accent6 - 40% 3 3" xfId="610" xr:uid="{00000000-0005-0000-0000-000061020000}"/>
    <cellStyle name="Accent6 - 40% 4" xfId="611" xr:uid="{00000000-0005-0000-0000-000062020000}"/>
    <cellStyle name="Accent6 - 40% 4 2" xfId="612" xr:uid="{00000000-0005-0000-0000-000063020000}"/>
    <cellStyle name="Accent6 - 40% 4 2 2" xfId="613" xr:uid="{00000000-0005-0000-0000-000064020000}"/>
    <cellStyle name="Accent6 - 40% 4 3" xfId="614" xr:uid="{00000000-0005-0000-0000-000065020000}"/>
    <cellStyle name="Accent6 - 40% 5" xfId="615" xr:uid="{00000000-0005-0000-0000-000066020000}"/>
    <cellStyle name="Accent6 - 40% 5 2" xfId="616" xr:uid="{00000000-0005-0000-0000-000067020000}"/>
    <cellStyle name="Accent6 - 40% 5 2 2" xfId="617" xr:uid="{00000000-0005-0000-0000-000068020000}"/>
    <cellStyle name="Accent6 - 40% 5 3" xfId="618" xr:uid="{00000000-0005-0000-0000-000069020000}"/>
    <cellStyle name="Accent6 - 40% 6" xfId="619" xr:uid="{00000000-0005-0000-0000-00006A020000}"/>
    <cellStyle name="Accent6 - 40% 6 2" xfId="620" xr:uid="{00000000-0005-0000-0000-00006B020000}"/>
    <cellStyle name="Accent6 - 40% 7" xfId="621" xr:uid="{00000000-0005-0000-0000-00006C020000}"/>
    <cellStyle name="Accent6 - 60%" xfId="622" xr:uid="{00000000-0005-0000-0000-00006D020000}"/>
    <cellStyle name="Accent6 - 60% 2" xfId="623" xr:uid="{00000000-0005-0000-0000-00006E020000}"/>
    <cellStyle name="Accent6 - 60% 3" xfId="624" xr:uid="{00000000-0005-0000-0000-00006F020000}"/>
    <cellStyle name="Accent6 - 60% 4" xfId="625" xr:uid="{00000000-0005-0000-0000-000070020000}"/>
    <cellStyle name="Accent6 - 60% 5" xfId="626" xr:uid="{00000000-0005-0000-0000-000071020000}"/>
    <cellStyle name="Accent6 2" xfId="627" xr:uid="{00000000-0005-0000-0000-000072020000}"/>
    <cellStyle name="Accent6 2 2" xfId="628" xr:uid="{00000000-0005-0000-0000-000073020000}"/>
    <cellStyle name="Accent6 3" xfId="629" xr:uid="{00000000-0005-0000-0000-000074020000}"/>
    <cellStyle name="Accent6 3 2" xfId="630" xr:uid="{00000000-0005-0000-0000-000075020000}"/>
    <cellStyle name="Accent6 4" xfId="631" xr:uid="{00000000-0005-0000-0000-000076020000}"/>
    <cellStyle name="Accent6 4 2" xfId="632" xr:uid="{00000000-0005-0000-0000-000077020000}"/>
    <cellStyle name="Accent6 5" xfId="633" xr:uid="{00000000-0005-0000-0000-000078020000}"/>
    <cellStyle name="Accent6 5 2" xfId="634" xr:uid="{00000000-0005-0000-0000-000079020000}"/>
    <cellStyle name="Accent6 6" xfId="635" xr:uid="{00000000-0005-0000-0000-00007A020000}"/>
    <cellStyle name="Accent6 7" xfId="636" xr:uid="{00000000-0005-0000-0000-00007B020000}"/>
    <cellStyle name="Accent6 8" xfId="637" xr:uid="{00000000-0005-0000-0000-00007C020000}"/>
    <cellStyle name="Accent6 9" xfId="638" xr:uid="{00000000-0005-0000-0000-00007D020000}"/>
    <cellStyle name="Acct - Legacy" xfId="639" xr:uid="{00000000-0005-0000-0000-00007E020000}"/>
    <cellStyle name="Acct - SAP" xfId="640" xr:uid="{00000000-0005-0000-0000-00007F020000}"/>
    <cellStyle name="Acctg$" xfId="641" xr:uid="{00000000-0005-0000-0000-000080020000}"/>
    <cellStyle name="Acctg_Double" xfId="642" xr:uid="{00000000-0005-0000-0000-000081020000}"/>
    <cellStyle name="act.0" xfId="643" xr:uid="{00000000-0005-0000-0000-000082020000}"/>
    <cellStyle name="Actg $" xfId="644" xr:uid="{00000000-0005-0000-0000-000083020000}"/>
    <cellStyle name="Actg $.00" xfId="645" xr:uid="{00000000-0005-0000-0000-000084020000}"/>
    <cellStyle name="Actg $_1.5 Serv Rev" xfId="646" xr:uid="{00000000-0005-0000-0000-000085020000}"/>
    <cellStyle name="Actg Dbl $" xfId="647" xr:uid="{00000000-0005-0000-0000-000086020000}"/>
    <cellStyle name="Actg Sngl" xfId="648" xr:uid="{00000000-0005-0000-0000-000087020000}"/>
    <cellStyle name="Actg Sngl $" xfId="649" xr:uid="{00000000-0005-0000-0000-000088020000}"/>
    <cellStyle name="Actg Sngl_!BW BCC(Excl. BARC &amp; BCE Offset)-0107" xfId="650" xr:uid="{00000000-0005-0000-0000-000089020000}"/>
    <cellStyle name="Actual Date" xfId="651" xr:uid="{00000000-0005-0000-0000-00008A020000}"/>
    <cellStyle name="Add" xfId="652" xr:uid="{00000000-0005-0000-0000-00008B020000}"/>
    <cellStyle name="ÅëÈ­ [0]_±âÅ¸" xfId="653" xr:uid="{00000000-0005-0000-0000-00008C020000}"/>
    <cellStyle name="ÅëÈ­_±âÅ¸" xfId="654" xr:uid="{00000000-0005-0000-0000-00008D020000}"/>
    <cellStyle name="Amt - 0 Dec" xfId="655" xr:uid="{00000000-0005-0000-0000-00008E020000}"/>
    <cellStyle name="Anos" xfId="656" xr:uid="{00000000-0005-0000-0000-00008F020000}"/>
    <cellStyle name="args.style" xfId="657" xr:uid="{00000000-0005-0000-0000-000090020000}"/>
    <cellStyle name="Arial8" xfId="658" xr:uid="{00000000-0005-0000-0000-000091020000}"/>
    <cellStyle name="Array Enter" xfId="659" xr:uid="{00000000-0005-0000-0000-000092020000}"/>
    <cellStyle name="ÄÞ¸¶ [0]_±âÅ¸" xfId="660" xr:uid="{00000000-0005-0000-0000-000093020000}"/>
    <cellStyle name="ÄÞ¸¶_±âÅ¸" xfId="661" xr:uid="{00000000-0005-0000-0000-000094020000}"/>
    <cellStyle name="b???b???b???b???b???b???b???b???b???b???b???b???b???b???b???b???b???b???b???b???b???b??_x0003_b???b???b?" xfId="662" xr:uid="{00000000-0005-0000-0000-000095020000}"/>
    <cellStyle name="b???b???b???b???b???b???b???b???b???b???b???b???b???b???b???b???b???b??_x0003_b???b???b???b???b???b???b???b???b???b???b???b???b???b???b???b???b???b???b???b???b???b???b?" xfId="663" xr:uid="{00000000-0005-0000-0000-000096020000}"/>
    <cellStyle name="b???b???b???b???b???b???b???b??_x0003_b???b???b???b???b???b???b???b???b?" xfId="664" xr:uid="{00000000-0005-0000-0000-000097020000}"/>
    <cellStyle name="Background" xfId="665" xr:uid="{00000000-0005-0000-0000-000098020000}"/>
    <cellStyle name="Bad 2" xfId="666" xr:uid="{00000000-0005-0000-0000-000099020000}"/>
    <cellStyle name="Bad 2 2" xfId="667" xr:uid="{00000000-0005-0000-0000-00009A020000}"/>
    <cellStyle name="Bad 3" xfId="668" xr:uid="{00000000-0005-0000-0000-00009B020000}"/>
    <cellStyle name="Bad 3 2" xfId="669" xr:uid="{00000000-0005-0000-0000-00009C020000}"/>
    <cellStyle name="Bad 4" xfId="670" xr:uid="{00000000-0005-0000-0000-00009D020000}"/>
    <cellStyle name="Bad 4 2" xfId="671" xr:uid="{00000000-0005-0000-0000-00009E020000}"/>
    <cellStyle name="Bad 5" xfId="672" xr:uid="{00000000-0005-0000-0000-00009F020000}"/>
    <cellStyle name="Bad 6" xfId="673" xr:uid="{00000000-0005-0000-0000-0000A0020000}"/>
    <cellStyle name="base" xfId="674" xr:uid="{00000000-0005-0000-0000-0000A1020000}"/>
    <cellStyle name="bch" xfId="675" xr:uid="{00000000-0005-0000-0000-0000A2020000}"/>
    <cellStyle name="bch 2" xfId="676" xr:uid="{00000000-0005-0000-0000-0000A3020000}"/>
    <cellStyle name="bci" xfId="677" xr:uid="{00000000-0005-0000-0000-0000A4020000}"/>
    <cellStyle name="bci 2" xfId="678" xr:uid="{00000000-0005-0000-0000-0000A5020000}"/>
    <cellStyle name="biu" xfId="679" xr:uid="{00000000-0005-0000-0000-0000A6020000}"/>
    <cellStyle name="Body" xfId="680" xr:uid="{00000000-0005-0000-0000-0000A7020000}"/>
    <cellStyle name="Border Heavy" xfId="681" xr:uid="{00000000-0005-0000-0000-0000A8020000}"/>
    <cellStyle name="Border Heavy 2" xfId="682" xr:uid="{00000000-0005-0000-0000-0000A9020000}"/>
    <cellStyle name="Border Thin" xfId="683" xr:uid="{00000000-0005-0000-0000-0000AA020000}"/>
    <cellStyle name="BorderAreas" xfId="684" xr:uid="{00000000-0005-0000-0000-0000AB020000}"/>
    <cellStyle name="Bullet" xfId="685" xr:uid="{00000000-0005-0000-0000-0000AC020000}"/>
    <cellStyle name="Ç¥ÁØ_¿ù°£¿ä¾àº¸°í" xfId="686" xr:uid="{00000000-0005-0000-0000-0000AD020000}"/>
    <cellStyle name="Calc Currency (0)" xfId="687" xr:uid="{00000000-0005-0000-0000-0000AE020000}"/>
    <cellStyle name="Calc Currency (2)" xfId="688" xr:uid="{00000000-0005-0000-0000-0000AF020000}"/>
    <cellStyle name="Calc Percent (0)" xfId="689" xr:uid="{00000000-0005-0000-0000-0000B0020000}"/>
    <cellStyle name="Calc Percent (1)" xfId="690" xr:uid="{00000000-0005-0000-0000-0000B1020000}"/>
    <cellStyle name="Calc Percent (2)" xfId="691" xr:uid="{00000000-0005-0000-0000-0000B2020000}"/>
    <cellStyle name="Calc Units (0)" xfId="692" xr:uid="{00000000-0005-0000-0000-0000B3020000}"/>
    <cellStyle name="Calc Units (0) 2" xfId="693" xr:uid="{00000000-0005-0000-0000-0000B4020000}"/>
    <cellStyle name="Calc Units (0) 2 2" xfId="1562" xr:uid="{F0C9B66E-E649-4995-AE42-EF707246FD8A}"/>
    <cellStyle name="Calc Units (0) 2 2 2" xfId="1757" xr:uid="{6B734E6F-55E4-43C2-9536-541B87BAB112}"/>
    <cellStyle name="Calc Units (0) 2 2 3" xfId="1951" xr:uid="{938F28C7-2495-4825-A8D1-FD0FEACCD574}"/>
    <cellStyle name="Calc Units (0) 2 2 4" xfId="2136" xr:uid="{ECE2EC9C-7D65-47CD-ACDE-E5CDEDA726B6}"/>
    <cellStyle name="Calc Units (0) 2 3" xfId="1663" xr:uid="{E2CA94AF-4963-4002-82C8-4E81D8563959}"/>
    <cellStyle name="Calc Units (0) 2 4" xfId="1855" xr:uid="{7F643D26-DBA5-494C-BF00-24B7D34C2980}"/>
    <cellStyle name="Calc Units (0) 2 5" xfId="2044" xr:uid="{64FC176D-F966-46EE-96F2-E8C97306DBF6}"/>
    <cellStyle name="Calc Units (0) 3" xfId="1561" xr:uid="{1F0F4C39-599A-46F6-B70B-6640AEEC0F8C}"/>
    <cellStyle name="Calc Units (0) 3 2" xfId="1756" xr:uid="{71E11CE9-9332-4E4B-92B6-9B1826A66161}"/>
    <cellStyle name="Calc Units (0) 3 3" xfId="1950" xr:uid="{81A89004-2C51-48FA-8A11-8CB370C16843}"/>
    <cellStyle name="Calc Units (0) 3 4" xfId="2135" xr:uid="{5231C4F6-D98A-42F8-AB60-9F2982750C74}"/>
    <cellStyle name="Calc Units (0) 4" xfId="1662" xr:uid="{0EA947AC-95B3-41FB-B8BE-A319A036DD6F}"/>
    <cellStyle name="Calc Units (0) 5" xfId="1854" xr:uid="{E7D90580-30E0-414B-9397-C96C9ED734F3}"/>
    <cellStyle name="Calc Units (0) 6" xfId="2043" xr:uid="{D0BDADA8-9B84-4538-AA70-204E28B45393}"/>
    <cellStyle name="Calc Units (1)" xfId="694" xr:uid="{00000000-0005-0000-0000-0000B5020000}"/>
    <cellStyle name="Calc Units (2)" xfId="695" xr:uid="{00000000-0005-0000-0000-0000B6020000}"/>
    <cellStyle name="Calculation 2" xfId="696" xr:uid="{00000000-0005-0000-0000-0000B7020000}"/>
    <cellStyle name="Calculation 2 2" xfId="697" xr:uid="{00000000-0005-0000-0000-0000B8020000}"/>
    <cellStyle name="Calculation 3" xfId="698" xr:uid="{00000000-0005-0000-0000-0000B9020000}"/>
    <cellStyle name="Calculation 3 2" xfId="699" xr:uid="{00000000-0005-0000-0000-0000BA020000}"/>
    <cellStyle name="Calculation 4" xfId="700" xr:uid="{00000000-0005-0000-0000-0000BB020000}"/>
    <cellStyle name="Calculation 4 2" xfId="701" xr:uid="{00000000-0005-0000-0000-0000BC020000}"/>
    <cellStyle name="Calculation 5" xfId="702" xr:uid="{00000000-0005-0000-0000-0000BD020000}"/>
    <cellStyle name="Calculation 6" xfId="703" xr:uid="{00000000-0005-0000-0000-0000BE020000}"/>
    <cellStyle name="cell" xfId="704" xr:uid="{00000000-0005-0000-0000-0000BF020000}"/>
    <cellStyle name="Cents" xfId="705" xr:uid="{00000000-0005-0000-0000-0000C0020000}"/>
    <cellStyle name="Cents (0.0)" xfId="706" xr:uid="{00000000-0005-0000-0000-0000C1020000}"/>
    <cellStyle name="CHANGE" xfId="707" xr:uid="{00000000-0005-0000-0000-0000C2020000}"/>
    <cellStyle name="CHANGEB" xfId="708" xr:uid="{00000000-0005-0000-0000-0000C3020000}"/>
    <cellStyle name="Check" xfId="709" xr:uid="{00000000-0005-0000-0000-0000C4020000}"/>
    <cellStyle name="Check Cell 2" xfId="710" xr:uid="{00000000-0005-0000-0000-0000C5020000}"/>
    <cellStyle name="Check Cell 2 2" xfId="711" xr:uid="{00000000-0005-0000-0000-0000C6020000}"/>
    <cellStyle name="Check Cell 3" xfId="712" xr:uid="{00000000-0005-0000-0000-0000C7020000}"/>
    <cellStyle name="Check Cell 3 2" xfId="713" xr:uid="{00000000-0005-0000-0000-0000C8020000}"/>
    <cellStyle name="Check Cell 4" xfId="714" xr:uid="{00000000-0005-0000-0000-0000C9020000}"/>
    <cellStyle name="Check Cell 4 2" xfId="715" xr:uid="{00000000-0005-0000-0000-0000CA020000}"/>
    <cellStyle name="Check Cell 5" xfId="716" xr:uid="{00000000-0005-0000-0000-0000CB020000}"/>
    <cellStyle name="Check Cell 6" xfId="717" xr:uid="{00000000-0005-0000-0000-0000CC020000}"/>
    <cellStyle name="ColHead" xfId="718" xr:uid="{00000000-0005-0000-0000-0000CD020000}"/>
    <cellStyle name="ColHeading" xfId="719" xr:uid="{00000000-0005-0000-0000-0000CE020000}"/>
    <cellStyle name="Column Headers" xfId="720" xr:uid="{00000000-0005-0000-0000-0000CF020000}"/>
    <cellStyle name="Column Title" xfId="721" xr:uid="{00000000-0005-0000-0000-0000D0020000}"/>
    <cellStyle name="ColumnHeading" xfId="722" xr:uid="{00000000-0005-0000-0000-0000D1020000}"/>
    <cellStyle name="com" xfId="723" xr:uid="{00000000-0005-0000-0000-0000D2020000}"/>
    <cellStyle name="Comma" xfId="724" builtinId="3"/>
    <cellStyle name="Comma  - Style1" xfId="725" xr:uid="{00000000-0005-0000-0000-0000D4020000}"/>
    <cellStyle name="Comma  - Style2" xfId="726" xr:uid="{00000000-0005-0000-0000-0000D5020000}"/>
    <cellStyle name="Comma  - Style3" xfId="727" xr:uid="{00000000-0005-0000-0000-0000D6020000}"/>
    <cellStyle name="Comma  - Style4" xfId="728" xr:uid="{00000000-0005-0000-0000-0000D7020000}"/>
    <cellStyle name="Comma  - Style5" xfId="729" xr:uid="{00000000-0005-0000-0000-0000D8020000}"/>
    <cellStyle name="Comma  - Style6" xfId="730" xr:uid="{00000000-0005-0000-0000-0000D9020000}"/>
    <cellStyle name="Comma  - Style7" xfId="731" xr:uid="{00000000-0005-0000-0000-0000DA020000}"/>
    <cellStyle name="Comma  - Style8" xfId="732" xr:uid="{00000000-0005-0000-0000-0000DB020000}"/>
    <cellStyle name="Comma [00]" xfId="733" xr:uid="{00000000-0005-0000-0000-0000DC020000}"/>
    <cellStyle name="Comma [00] 2" xfId="734" xr:uid="{00000000-0005-0000-0000-0000DD020000}"/>
    <cellStyle name="Comma [00] 2 2" xfId="1565" xr:uid="{22411A46-AD88-4BE2-B32D-9EB849F0BDF8}"/>
    <cellStyle name="Comma [00] 2 2 2" xfId="1760" xr:uid="{8761F0FE-51FA-438D-A8FC-FB50BB51D2D5}"/>
    <cellStyle name="Comma [00] 2 2 3" xfId="1954" xr:uid="{54700FBB-6EFF-44D4-A51D-3B005631D691}"/>
    <cellStyle name="Comma [00] 2 2 4" xfId="2139" xr:uid="{774AE3E0-B71F-427E-8267-E54C38B40367}"/>
    <cellStyle name="Comma [00] 2 3" xfId="1666" xr:uid="{B2F4111A-7604-4FC0-B0D6-7D97149C5F67}"/>
    <cellStyle name="Comma [00] 2 4" xfId="1858" xr:uid="{1FBBF473-EC8B-45A9-83B7-99CF2501273C}"/>
    <cellStyle name="Comma [00] 2 5" xfId="2047" xr:uid="{E75EB087-DA86-42D6-9D47-654C3998AD7D}"/>
    <cellStyle name="Comma [00] 3" xfId="1564" xr:uid="{84E8F2B6-7BDF-4701-B705-02EF49019072}"/>
    <cellStyle name="Comma [00] 3 2" xfId="1759" xr:uid="{46288D99-DC98-4971-A3CD-B5C09952232D}"/>
    <cellStyle name="Comma [00] 3 3" xfId="1953" xr:uid="{A5098B60-A995-4F8F-932F-DA65EBB5C937}"/>
    <cellStyle name="Comma [00] 3 4" xfId="2138" xr:uid="{E54E2EB1-AA59-4546-BBAA-D6F3C3CECE7D}"/>
    <cellStyle name="Comma [00] 4" xfId="1665" xr:uid="{A7B0CF03-D6A2-4549-99C3-B69195D012B7}"/>
    <cellStyle name="Comma [00] 5" xfId="1857" xr:uid="{95229C1D-FB1D-47A3-B0A2-E90A16860F39}"/>
    <cellStyle name="Comma [00] 6" xfId="2046" xr:uid="{670AC873-E6AD-404F-88C6-2EBF807C98B0}"/>
    <cellStyle name="Comma [000]" xfId="735" xr:uid="{00000000-0005-0000-0000-0000DE020000}"/>
    <cellStyle name="Comma 0" xfId="736" xr:uid="{00000000-0005-0000-0000-0000DF020000}"/>
    <cellStyle name="Comma 10" xfId="737" xr:uid="{00000000-0005-0000-0000-0000E0020000}"/>
    <cellStyle name="Comma 11" xfId="738" xr:uid="{00000000-0005-0000-0000-0000E1020000}"/>
    <cellStyle name="Comma 11 2" xfId="739" xr:uid="{00000000-0005-0000-0000-0000E2020000}"/>
    <cellStyle name="Comma 11 2 2" xfId="740" xr:uid="{00000000-0005-0000-0000-0000E3020000}"/>
    <cellStyle name="Comma 11 2 2 2" xfId="1568" xr:uid="{E005073C-FB40-4C56-94C7-E5D5CF73025D}"/>
    <cellStyle name="Comma 11 2 2 2 2" xfId="1763" xr:uid="{F33454C9-1B29-4769-B253-27ECCED6A4CC}"/>
    <cellStyle name="Comma 11 2 2 2 3" xfId="1957" xr:uid="{19FDA1E9-A862-4F7B-8EEF-4A6CD590490A}"/>
    <cellStyle name="Comma 11 2 2 2 4" xfId="2142" xr:uid="{65163F7E-009D-4BCE-9896-0C6CBAE5B0ED}"/>
    <cellStyle name="Comma 11 2 2 3" xfId="1669" xr:uid="{DAC9F38D-AF17-4B6F-9A2D-2FB6BAB435B6}"/>
    <cellStyle name="Comma 11 2 2 4" xfId="1861" xr:uid="{BFBC90CC-C100-4F9E-A1B6-98E6BCA1C1C0}"/>
    <cellStyle name="Comma 11 2 2 5" xfId="2050" xr:uid="{495FBB9E-64E4-47F2-B597-8BFDC4A5D855}"/>
    <cellStyle name="Comma 11 2 3" xfId="1567" xr:uid="{917016C7-43A2-4D27-BA74-C6A1F69E7365}"/>
    <cellStyle name="Comma 11 2 3 2" xfId="1762" xr:uid="{F24BADC5-3CA6-466D-B66F-4E81454B8204}"/>
    <cellStyle name="Comma 11 2 3 3" xfId="1956" xr:uid="{C8F54A8F-36BE-4ADC-9EEE-17E380CDAFBD}"/>
    <cellStyle name="Comma 11 2 3 4" xfId="2141" xr:uid="{23F2C5E7-5FFD-4284-AC61-53830F8DB39F}"/>
    <cellStyle name="Comma 11 2 4" xfId="1668" xr:uid="{C9AD3D40-DEC5-48A7-8177-099D7B1E418E}"/>
    <cellStyle name="Comma 11 2 5" xfId="1860" xr:uid="{FA44E23D-D4DD-4A46-B2BE-818B77BF674D}"/>
    <cellStyle name="Comma 11 2 6" xfId="2049" xr:uid="{638D0DB8-83F5-4B14-A4DA-FC7E031C6750}"/>
    <cellStyle name="Comma 11 3" xfId="741" xr:uid="{00000000-0005-0000-0000-0000E4020000}"/>
    <cellStyle name="Comma 11 3 2" xfId="1569" xr:uid="{9CBF7212-7A89-4CFF-854E-D57D0E645D88}"/>
    <cellStyle name="Comma 11 3 2 2" xfId="1764" xr:uid="{5612AADA-8388-4EA7-AD16-8F5092964069}"/>
    <cellStyle name="Comma 11 3 2 3" xfId="1958" xr:uid="{7DCB44E1-EFDC-449B-A180-E2770B34079A}"/>
    <cellStyle name="Comma 11 3 2 4" xfId="2143" xr:uid="{75FE33ED-2F36-4B24-B7F7-DB10C53A1FC9}"/>
    <cellStyle name="Comma 11 3 3" xfId="1670" xr:uid="{B227095D-0018-4E4E-8D54-E2ADC6642866}"/>
    <cellStyle name="Comma 11 3 4" xfId="1862" xr:uid="{78FD702C-DA8C-415C-B663-8E6D2D08C0FB}"/>
    <cellStyle name="Comma 11 3 5" xfId="2051" xr:uid="{393C98C1-FB05-4444-8BD7-6121A28CA0D5}"/>
    <cellStyle name="Comma 11 4" xfId="1566" xr:uid="{0694FB28-ED75-46ED-85D9-EC80DA1631F2}"/>
    <cellStyle name="Comma 11 4 2" xfId="1761" xr:uid="{8A1A8589-87A8-4F08-A70B-91BC5519317E}"/>
    <cellStyle name="Comma 11 4 3" xfId="1955" xr:uid="{B1CA414F-43B1-40FD-A859-F79167716104}"/>
    <cellStyle name="Comma 11 4 4" xfId="2140" xr:uid="{6C21A230-D894-4045-9DC5-AFB95A698D00}"/>
    <cellStyle name="Comma 11 5" xfId="1667" xr:uid="{A86129C5-152F-4B99-B892-21D4A58EA118}"/>
    <cellStyle name="Comma 11 6" xfId="1859" xr:uid="{AA94B8B7-78CE-44C3-9EE6-8A001FB4194A}"/>
    <cellStyle name="Comma 11 7" xfId="2048" xr:uid="{B27A84CB-412D-432F-B535-99EE72BFFAF5}"/>
    <cellStyle name="Comma 12" xfId="742" xr:uid="{00000000-0005-0000-0000-0000E5020000}"/>
    <cellStyle name="Comma 13" xfId="743" xr:uid="{00000000-0005-0000-0000-0000E6020000}"/>
    <cellStyle name="Comma 14" xfId="744" xr:uid="{00000000-0005-0000-0000-0000E7020000}"/>
    <cellStyle name="Comma 15" xfId="745" xr:uid="{00000000-0005-0000-0000-0000E8020000}"/>
    <cellStyle name="Comma 16" xfId="746" xr:uid="{00000000-0005-0000-0000-0000E9020000}"/>
    <cellStyle name="Comma 17" xfId="747" xr:uid="{00000000-0005-0000-0000-0000EA020000}"/>
    <cellStyle name="Comma 18" xfId="748" xr:uid="{00000000-0005-0000-0000-0000EB020000}"/>
    <cellStyle name="Comma 19" xfId="749" xr:uid="{00000000-0005-0000-0000-0000EC020000}"/>
    <cellStyle name="Comma 2" xfId="750" xr:uid="{00000000-0005-0000-0000-0000ED020000}"/>
    <cellStyle name="Comma 2 10" xfId="1572" xr:uid="{857D604F-3E7A-41F6-A4AC-A1EFEC48B759}"/>
    <cellStyle name="Comma 2 10 2" xfId="1767" xr:uid="{9E17430B-78D3-4BE7-BE21-13B9355E0D6F}"/>
    <cellStyle name="Comma 2 10 3" xfId="1961" xr:uid="{CBE86AA1-011A-4CBB-A399-217CE1CB0766}"/>
    <cellStyle name="Comma 2 10 4" xfId="2146" xr:uid="{D157B17B-D356-46C0-B808-D115D29E02AA}"/>
    <cellStyle name="Comma 2 11" xfId="1671" xr:uid="{8EA6CA97-6D8E-4C6F-867E-2E0BFFF454B1}"/>
    <cellStyle name="Comma 2 12" xfId="1863" xr:uid="{31BAD0E8-6CBB-4603-8E19-8D8B8C9200A8}"/>
    <cellStyle name="Comma 2 13" xfId="2052" xr:uid="{C8C5701C-976A-4ACD-B54D-9C38B728E349}"/>
    <cellStyle name="Comma 2 2" xfId="751" xr:uid="{00000000-0005-0000-0000-0000EE020000}"/>
    <cellStyle name="Comma 2 2 2" xfId="752" xr:uid="{00000000-0005-0000-0000-0000EF020000}"/>
    <cellStyle name="Comma 2 2 2 2" xfId="753" xr:uid="{00000000-0005-0000-0000-0000F0020000}"/>
    <cellStyle name="Comma 2 2 2 2 2" xfId="1575" xr:uid="{C59330F8-FDEF-43D2-9D55-B90C2E6BEE39}"/>
    <cellStyle name="Comma 2 2 2 2 2 2" xfId="1770" xr:uid="{05EFD283-4F1E-4573-A136-7978FC6FBC60}"/>
    <cellStyle name="Comma 2 2 2 2 2 3" xfId="1964" xr:uid="{EF976D54-18F3-4E2D-9A24-EB3C6DB37752}"/>
    <cellStyle name="Comma 2 2 2 2 2 4" xfId="2149" xr:uid="{52244F0F-F547-40A5-B203-8171CCB6E8B0}"/>
    <cellStyle name="Comma 2 2 2 2 3" xfId="1674" xr:uid="{1EBC4033-6952-48AD-94A7-3AFA733555ED}"/>
    <cellStyle name="Comma 2 2 2 2 4" xfId="1866" xr:uid="{F1FEAD1E-16D5-459E-87B0-00695A927375}"/>
    <cellStyle name="Comma 2 2 2 2 5" xfId="2055" xr:uid="{2E6106D3-5B0E-4829-B0D6-F6456DD94802}"/>
    <cellStyle name="Comma 2 2 2 3" xfId="1574" xr:uid="{6B70AF4C-BA82-4187-B51E-92541163900F}"/>
    <cellStyle name="Comma 2 2 2 3 2" xfId="1769" xr:uid="{6CCD38D9-8699-4D54-BB6B-95DD33533CE8}"/>
    <cellStyle name="Comma 2 2 2 3 3" xfId="1963" xr:uid="{E33CEF1E-6AAC-4D81-A398-C5B75497E9BE}"/>
    <cellStyle name="Comma 2 2 2 3 4" xfId="2148" xr:uid="{30A548D9-C6DC-445E-8F72-14C82D681EDD}"/>
    <cellStyle name="Comma 2 2 2 4" xfId="1673" xr:uid="{CDEF61BF-9984-4C32-9209-9C5A034EAE21}"/>
    <cellStyle name="Comma 2 2 2 5" xfId="1865" xr:uid="{03CF9A2E-B653-408E-A766-BE11E2275868}"/>
    <cellStyle name="Comma 2 2 2 6" xfId="2054" xr:uid="{3137DF3A-AB73-43D0-A07A-CBD7E6B82070}"/>
    <cellStyle name="Comma 2 2 3" xfId="754" xr:uid="{00000000-0005-0000-0000-0000F1020000}"/>
    <cellStyle name="Comma 2 2 3 2" xfId="1576" xr:uid="{806A3632-1CF1-4D41-8F9D-74550D9BCD27}"/>
    <cellStyle name="Comma 2 2 3 2 2" xfId="1771" xr:uid="{23A7E962-2BE1-4BB0-AFE9-14B6D78D4A21}"/>
    <cellStyle name="Comma 2 2 3 2 3" xfId="1965" xr:uid="{CBC06846-73BC-47FF-A82F-76DEA72086BE}"/>
    <cellStyle name="Comma 2 2 3 2 4" xfId="2150" xr:uid="{9B13F848-88CA-4CAD-9F9E-1004F984D4A1}"/>
    <cellStyle name="Comma 2 2 3 3" xfId="1675" xr:uid="{490324B5-5459-4469-BFB3-1BF3571A1F49}"/>
    <cellStyle name="Comma 2 2 3 4" xfId="1867" xr:uid="{DF9175DE-CE32-4D3A-B15B-C7D477FF8139}"/>
    <cellStyle name="Comma 2 2 3 5" xfId="2056" xr:uid="{1AC7C3C8-9805-43AF-8AED-00F281FA78B9}"/>
    <cellStyle name="Comma 2 2 4" xfId="1573" xr:uid="{549350F0-9E17-45F1-A8AB-0966BA191569}"/>
    <cellStyle name="Comma 2 2 4 2" xfId="1768" xr:uid="{723BA48C-05A0-45E0-9AB2-C75AB3D0597F}"/>
    <cellStyle name="Comma 2 2 4 3" xfId="1962" xr:uid="{35083743-FF73-415D-93E3-A68D02A2CE59}"/>
    <cellStyle name="Comma 2 2 4 4" xfId="2147" xr:uid="{64AC5237-D91D-4301-A8E6-5112225A9AF4}"/>
    <cellStyle name="Comma 2 2 5" xfId="1672" xr:uid="{06550510-F374-4047-BC14-21E4AA3799F5}"/>
    <cellStyle name="Comma 2 2 6" xfId="1864" xr:uid="{B957888D-2EF7-4E9A-873C-466046CC5ABA}"/>
    <cellStyle name="Comma 2 2 7" xfId="2053" xr:uid="{52044218-008D-4429-8330-6200A789035C}"/>
    <cellStyle name="Comma 2 3" xfId="755" xr:uid="{00000000-0005-0000-0000-0000F2020000}"/>
    <cellStyle name="Comma 2 4" xfId="756" xr:uid="{00000000-0005-0000-0000-0000F3020000}"/>
    <cellStyle name="Comma 2 5" xfId="757" xr:uid="{00000000-0005-0000-0000-0000F4020000}"/>
    <cellStyle name="Comma 2 6" xfId="758" xr:uid="{00000000-0005-0000-0000-0000F5020000}"/>
    <cellStyle name="Comma 2 6 2" xfId="759" xr:uid="{00000000-0005-0000-0000-0000F6020000}"/>
    <cellStyle name="Comma 2 6 2 2" xfId="1578" xr:uid="{B3396ACD-AAB4-4D37-93AF-BAE87D523FAE}"/>
    <cellStyle name="Comma 2 6 2 2 2" xfId="1773" xr:uid="{F60C3FB0-9A13-4F2B-8BA8-2E527BDF8C9C}"/>
    <cellStyle name="Comma 2 6 2 2 3" xfId="1967" xr:uid="{9888C686-1274-43F7-9599-77C7B1CD8749}"/>
    <cellStyle name="Comma 2 6 2 2 4" xfId="2152" xr:uid="{07544D73-95D6-4D76-9379-72E4E686BD63}"/>
    <cellStyle name="Comma 2 6 2 3" xfId="1677" xr:uid="{7B200EDE-187C-459A-815D-B672B04BC18B}"/>
    <cellStyle name="Comma 2 6 2 4" xfId="1869" xr:uid="{92F34A52-A41F-43C0-953E-866BF1C53A40}"/>
    <cellStyle name="Comma 2 6 2 5" xfId="2058" xr:uid="{8492B1B7-7662-43B6-9F7C-57EBD4E99CA8}"/>
    <cellStyle name="Comma 2 6 3" xfId="1577" xr:uid="{13F4F869-4560-48FD-AF6E-E6F891887139}"/>
    <cellStyle name="Comma 2 6 3 2" xfId="1772" xr:uid="{039E847A-42AC-468D-8A1A-02B07134FF90}"/>
    <cellStyle name="Comma 2 6 3 3" xfId="1966" xr:uid="{82E8D2EC-CB4F-445B-882F-BF5D7B16E673}"/>
    <cellStyle name="Comma 2 6 3 4" xfId="2151" xr:uid="{0F0FA3E3-E66C-4C68-BE6B-2351BA0C0FD3}"/>
    <cellStyle name="Comma 2 6 4" xfId="1676" xr:uid="{1789662F-4F8F-408F-B679-9E8D24B2F73B}"/>
    <cellStyle name="Comma 2 6 5" xfId="1868" xr:uid="{8728C1C1-7304-4AE2-AF50-5E05AE1FE18C}"/>
    <cellStyle name="Comma 2 6 6" xfId="2057" xr:uid="{1BABEF11-7AE7-43C2-B798-658127FC8021}"/>
    <cellStyle name="Comma 2 7" xfId="760" xr:uid="{00000000-0005-0000-0000-0000F7020000}"/>
    <cellStyle name="Comma 2 7 2" xfId="761" xr:uid="{00000000-0005-0000-0000-0000F8020000}"/>
    <cellStyle name="Comma 2 7 2 2" xfId="1580" xr:uid="{D2B2EF28-2A34-4F11-8587-99BABF78B193}"/>
    <cellStyle name="Comma 2 7 2 2 2" xfId="1775" xr:uid="{5FBF943E-82EE-41B1-8254-F31172B464E6}"/>
    <cellStyle name="Comma 2 7 2 2 3" xfId="1969" xr:uid="{FC424C42-3465-42CB-89A2-F6ECAA816735}"/>
    <cellStyle name="Comma 2 7 2 2 4" xfId="2154" xr:uid="{29353B66-B637-46D0-8AB0-F92DCA6EDE81}"/>
    <cellStyle name="Comma 2 7 2 3" xfId="1679" xr:uid="{464C3BCE-8FD0-43DE-B694-84445C12C31D}"/>
    <cellStyle name="Comma 2 7 2 4" xfId="1871" xr:uid="{FB570A1D-0068-4DC4-B3C1-9408D1DDD85D}"/>
    <cellStyle name="Comma 2 7 2 5" xfId="2060" xr:uid="{D4BD4A67-904B-438D-8200-F6BE3DB7A324}"/>
    <cellStyle name="Comma 2 7 3" xfId="1579" xr:uid="{C137DDB7-6748-4128-9F40-D2E9A8FA421F}"/>
    <cellStyle name="Comma 2 7 3 2" xfId="1774" xr:uid="{739BBAB7-76FB-418D-8223-0B22B33BDE73}"/>
    <cellStyle name="Comma 2 7 3 3" xfId="1968" xr:uid="{825DE706-CFA8-4F8B-8006-187D770C981D}"/>
    <cellStyle name="Comma 2 7 3 4" xfId="2153" xr:uid="{C3400E57-45BF-49C6-9EA1-826CF2C9DA4C}"/>
    <cellStyle name="Comma 2 7 4" xfId="1678" xr:uid="{D212C1B6-F6B6-41B0-9BB8-7F728C7B47DA}"/>
    <cellStyle name="Comma 2 7 5" xfId="1870" xr:uid="{207663C7-068E-46B6-AF83-FDEF006554C1}"/>
    <cellStyle name="Comma 2 7 6" xfId="2059" xr:uid="{BEDE0AD2-9B88-49D4-ADF1-77078C3B7ED2}"/>
    <cellStyle name="Comma 2 8" xfId="762" xr:uid="{00000000-0005-0000-0000-0000F9020000}"/>
    <cellStyle name="Comma 2 8 2" xfId="763" xr:uid="{00000000-0005-0000-0000-0000FA020000}"/>
    <cellStyle name="Comma 2 8 2 2" xfId="1582" xr:uid="{7481958D-0A6E-4132-8B45-FFEA2E9CD1D5}"/>
    <cellStyle name="Comma 2 8 2 2 2" xfId="1777" xr:uid="{FCFF004D-9E2A-4E66-B4EB-F40482ED2C10}"/>
    <cellStyle name="Comma 2 8 2 2 3" xfId="1971" xr:uid="{E4F18BF4-1803-4329-813B-9040463B34D3}"/>
    <cellStyle name="Comma 2 8 2 2 4" xfId="2156" xr:uid="{CEC5BE95-239E-49AC-AF67-DA0F70150537}"/>
    <cellStyle name="Comma 2 8 2 3" xfId="1681" xr:uid="{91696868-5625-4ABB-92FD-805E6B6DC28E}"/>
    <cellStyle name="Comma 2 8 2 4" xfId="1873" xr:uid="{9162D36F-AEEE-4E79-95DE-15DB55A51CA5}"/>
    <cellStyle name="Comma 2 8 2 5" xfId="2062" xr:uid="{8EC5E4AE-AE32-42F3-B0BE-D48FD08FA336}"/>
    <cellStyle name="Comma 2 8 3" xfId="1581" xr:uid="{8C44D8BE-6152-4400-BE62-B47D6F1C240D}"/>
    <cellStyle name="Comma 2 8 3 2" xfId="1776" xr:uid="{BE4037E5-F7AC-478D-903D-BA71CE979C8F}"/>
    <cellStyle name="Comma 2 8 3 3" xfId="1970" xr:uid="{0D7B2C23-AD01-4EFE-B738-D5389C65760C}"/>
    <cellStyle name="Comma 2 8 3 4" xfId="2155" xr:uid="{FDD5547E-BAD4-4569-B01D-0B0E2CF1922E}"/>
    <cellStyle name="Comma 2 8 4" xfId="1680" xr:uid="{678275A7-38A3-49DA-8912-C42EE829BB74}"/>
    <cellStyle name="Comma 2 8 5" xfId="1872" xr:uid="{5857D1FA-6511-4700-882D-80C4C441AFD5}"/>
    <cellStyle name="Comma 2 8 6" xfId="2061" xr:uid="{733A1AE5-A756-46A3-BA67-221FA482B790}"/>
    <cellStyle name="Comma 2 9" xfId="764" xr:uid="{00000000-0005-0000-0000-0000FB020000}"/>
    <cellStyle name="Comma 2 9 2" xfId="1583" xr:uid="{0EE231FA-B157-4B0D-BED7-897A4A807982}"/>
    <cellStyle name="Comma 2 9 2 2" xfId="1778" xr:uid="{34761CB9-3BDB-4CF4-B009-33149C6BCA1F}"/>
    <cellStyle name="Comma 2 9 2 3" xfId="1972" xr:uid="{DE0C20B9-15B3-4E36-9BC5-BCFEF3166019}"/>
    <cellStyle name="Comma 2 9 2 4" xfId="2157" xr:uid="{DE7EE142-8FF8-4A77-A215-BEA6453FE3BA}"/>
    <cellStyle name="Comma 2 9 3" xfId="1682" xr:uid="{4DC25126-5FEF-46CE-9748-CA7CF6973881}"/>
    <cellStyle name="Comma 2 9 4" xfId="1874" xr:uid="{945963A3-EF0A-4C40-932A-781F41450226}"/>
    <cellStyle name="Comma 2 9 5" xfId="2063" xr:uid="{17BB9548-5D49-4A92-B5A8-FD129021EA9C}"/>
    <cellStyle name="Comma 20" xfId="765" xr:uid="{00000000-0005-0000-0000-0000FC020000}"/>
    <cellStyle name="Comma 21" xfId="766" xr:uid="{00000000-0005-0000-0000-0000FD020000}"/>
    <cellStyle name="Comma 22" xfId="767" xr:uid="{00000000-0005-0000-0000-0000FE020000}"/>
    <cellStyle name="Comma 23" xfId="768" xr:uid="{00000000-0005-0000-0000-0000FF020000}"/>
    <cellStyle name="Comma 23 2" xfId="769" xr:uid="{00000000-0005-0000-0000-000000030000}"/>
    <cellStyle name="Comma 23 2 2" xfId="1585" xr:uid="{928138FF-F348-485E-BBB2-1AA572672F2E}"/>
    <cellStyle name="Comma 23 2 2 2" xfId="1780" xr:uid="{AEAA15F2-393F-4BFD-AEEE-C51371B061C8}"/>
    <cellStyle name="Comma 23 2 2 3" xfId="1974" xr:uid="{05F027F8-908B-4898-A2EB-1FF4305D783B}"/>
    <cellStyle name="Comma 23 2 2 4" xfId="2159" xr:uid="{77CC780B-C78A-4A62-B86C-EAEE1D747D08}"/>
    <cellStyle name="Comma 23 2 3" xfId="1684" xr:uid="{3A469560-C44A-4B3F-87A9-0E40AD91E404}"/>
    <cellStyle name="Comma 23 2 4" xfId="1876" xr:uid="{90CA779C-98BE-4304-BAA7-A871D600B34D}"/>
    <cellStyle name="Comma 23 2 5" xfId="2065" xr:uid="{07B2972B-ABAE-40CD-9B40-F198A6189BA6}"/>
    <cellStyle name="Comma 23 3" xfId="1584" xr:uid="{0ED14BE3-73E4-493B-A485-12457EECE511}"/>
    <cellStyle name="Comma 23 3 2" xfId="1779" xr:uid="{4CBC1855-C5A2-45D8-93F6-41A4A56D1EE9}"/>
    <cellStyle name="Comma 23 3 3" xfId="1973" xr:uid="{333412B5-6861-45FA-A378-DB2F9FF7A292}"/>
    <cellStyle name="Comma 23 3 4" xfId="2158" xr:uid="{16F6AB38-699E-444F-9973-31D4C73AA7CA}"/>
    <cellStyle name="Comma 23 4" xfId="1683" xr:uid="{E9E8E2C2-5987-4075-BC07-BC995980F5AB}"/>
    <cellStyle name="Comma 23 5" xfId="1875" xr:uid="{62B46646-7462-422D-8BA2-A229887ACB49}"/>
    <cellStyle name="Comma 23 6" xfId="2064" xr:uid="{96E74D83-09D6-497C-9024-B3A134C6E21F}"/>
    <cellStyle name="Comma 24" xfId="770" xr:uid="{00000000-0005-0000-0000-000001030000}"/>
    <cellStyle name="Comma 24 2" xfId="771" xr:uid="{00000000-0005-0000-0000-000002030000}"/>
    <cellStyle name="Comma 24 2 2" xfId="1587" xr:uid="{9B49DF70-6A30-42A9-8032-59ADF341204C}"/>
    <cellStyle name="Comma 24 2 2 2" xfId="1782" xr:uid="{86981787-3CD6-4128-8915-28C107B8A35A}"/>
    <cellStyle name="Comma 24 2 2 3" xfId="1976" xr:uid="{384F5519-CD31-4226-AD7B-7263E9DCE1F3}"/>
    <cellStyle name="Comma 24 2 2 4" xfId="2161" xr:uid="{FEE725CB-FF71-49D1-BE6B-77334B8E5C16}"/>
    <cellStyle name="Comma 24 2 3" xfId="1685" xr:uid="{7998C52B-01E1-4152-870C-8218A512D5B9}"/>
    <cellStyle name="Comma 24 2 4" xfId="1877" xr:uid="{487E0B25-1497-42F2-982E-C5A2BE09C99D}"/>
    <cellStyle name="Comma 24 2 5" xfId="2066" xr:uid="{E1C6C03F-B7B5-48D1-ACEE-431300762BB8}"/>
    <cellStyle name="Comma 24 3" xfId="1554" xr:uid="{00000000-0005-0000-0000-000003030000}"/>
    <cellStyle name="Comma 24 3 2" xfId="1657" xr:uid="{7C84B83B-D817-4B53-A043-8D6ECB364259}"/>
    <cellStyle name="Comma 24 3 2 2" xfId="1844" xr:uid="{C9E888E2-2099-41F1-BF37-B465DA8FD707}"/>
    <cellStyle name="Comma 24 3 2 3" xfId="2038" xr:uid="{78B62E0B-BFA0-4BCD-A2BF-3448FE81C7AC}"/>
    <cellStyle name="Comma 24 3 2 4" xfId="2223" xr:uid="{FD5E3294-4317-4B0F-9A78-AE6DC7965442}"/>
    <cellStyle name="Comma 24 4" xfId="1586" xr:uid="{DFDCA620-D19A-4010-8CAD-3D63709CEC97}"/>
    <cellStyle name="Comma 24 4 2" xfId="1781" xr:uid="{5DA075B1-4440-495E-8B4C-5B210B096D08}"/>
    <cellStyle name="Comma 24 4 3" xfId="1975" xr:uid="{6BB7277D-6ABC-4592-B65B-27D36618E9D0}"/>
    <cellStyle name="Comma 24 4 4" xfId="2160" xr:uid="{2B9B7B09-A20E-43BD-B5B4-A8F377D0008F}"/>
    <cellStyle name="Comma 25" xfId="772" xr:uid="{00000000-0005-0000-0000-000004030000}"/>
    <cellStyle name="Comma 25 2" xfId="1588" xr:uid="{0CD47F1A-28D2-489F-A407-E0F4E0E02E5D}"/>
    <cellStyle name="Comma 25 2 2" xfId="1783" xr:uid="{085DB203-0E24-4D5E-B353-8D60C4E94B5E}"/>
    <cellStyle name="Comma 25 2 3" xfId="1977" xr:uid="{980F51D4-A0DB-42C4-9D93-7BA40EB8DA11}"/>
    <cellStyle name="Comma 25 2 4" xfId="2162" xr:uid="{1456F18F-6E90-4930-A1D3-66A8C435D150}"/>
    <cellStyle name="Comma 25 3" xfId="1686" xr:uid="{B52BAEC8-E408-497D-B59E-626CA2140139}"/>
    <cellStyle name="Comma 25 4" xfId="1878" xr:uid="{AEF20A9B-50C5-476F-9166-687C0FB27FF2}"/>
    <cellStyle name="Comma 25 5" xfId="2067" xr:uid="{DDDF402E-E9D3-4B54-8A2F-CF4FBBAFE8CF}"/>
    <cellStyle name="Comma 26" xfId="773" xr:uid="{00000000-0005-0000-0000-000005030000}"/>
    <cellStyle name="Comma 26 2" xfId="1589" xr:uid="{E395846E-89F1-4CBC-A267-42854F145E21}"/>
    <cellStyle name="Comma 26 2 2" xfId="1784" xr:uid="{E4E26B02-98E2-47F5-AB1B-AA621CF832D5}"/>
    <cellStyle name="Comma 26 2 3" xfId="1978" xr:uid="{1F729B7B-B2DC-42A5-879D-8D97A7C911F3}"/>
    <cellStyle name="Comma 26 2 4" xfId="2163" xr:uid="{5A5EFBA8-4507-4105-8B9A-9E9BF24915A1}"/>
    <cellStyle name="Comma 26 3" xfId="1687" xr:uid="{F8A139FF-ACB1-4FBF-A420-FEE35463F8F4}"/>
    <cellStyle name="Comma 26 4" xfId="1879" xr:uid="{D5F5CBDA-74C6-4E48-B0EE-4AF8296D0D0D}"/>
    <cellStyle name="Comma 26 5" xfId="2068" xr:uid="{FD820893-3930-4417-80BC-FDDB8B2BB79E}"/>
    <cellStyle name="Comma 27" xfId="774" xr:uid="{00000000-0005-0000-0000-000006030000}"/>
    <cellStyle name="Comma 27 2" xfId="1590" xr:uid="{2309B3E1-16D2-43B1-A61F-A7E27CC4F89B}"/>
    <cellStyle name="Comma 27 2 2" xfId="1785" xr:uid="{01A08137-F15F-44F8-B4C7-66C8972E6339}"/>
    <cellStyle name="Comma 27 2 3" xfId="1979" xr:uid="{AFCB401D-6D86-4393-9135-2F5F47659B3D}"/>
    <cellStyle name="Comma 27 2 4" xfId="2164" xr:uid="{C9E17E1C-9260-4B3D-B1BE-11422A0E533B}"/>
    <cellStyle name="Comma 27 3" xfId="1688" xr:uid="{EC81A301-910F-41CF-A558-505CDFB48D62}"/>
    <cellStyle name="Comma 27 4" xfId="1880" xr:uid="{39C4314E-CD89-4E68-A955-D1BD8CA4A57C}"/>
    <cellStyle name="Comma 27 5" xfId="2069" xr:uid="{75ECECAE-2233-41C4-8D1F-0D010A1656BC}"/>
    <cellStyle name="Comma 28" xfId="775" xr:uid="{00000000-0005-0000-0000-000007030000}"/>
    <cellStyle name="Comma 28 2" xfId="1591" xr:uid="{46396B50-76AA-4DE5-827E-366D30111816}"/>
    <cellStyle name="Comma 28 2 2" xfId="1786" xr:uid="{BE8141FF-EF4B-4F79-A7A1-975F688F1A0B}"/>
    <cellStyle name="Comma 28 2 3" xfId="1980" xr:uid="{23613AA4-8CD4-480E-A7D4-8EA1AEB590EB}"/>
    <cellStyle name="Comma 28 2 4" xfId="2165" xr:uid="{026021F3-8887-41AA-865E-C237529BA540}"/>
    <cellStyle name="Comma 28 3" xfId="1689" xr:uid="{81979C60-5585-4F6F-A153-A813E5B3B945}"/>
    <cellStyle name="Comma 28 4" xfId="1881" xr:uid="{4DF425C9-FD6E-413C-9245-7EEA3318156F}"/>
    <cellStyle name="Comma 28 5" xfId="2070" xr:uid="{DB9405C6-F5A5-4B59-A12B-75A30326D991}"/>
    <cellStyle name="Comma 29" xfId="776" xr:uid="{00000000-0005-0000-0000-000008030000}"/>
    <cellStyle name="Comma 29 2" xfId="1592" xr:uid="{04696FF9-2159-4602-9257-076197659182}"/>
    <cellStyle name="Comma 29 2 2" xfId="1787" xr:uid="{EFA63D52-642B-4BB3-949D-9A0292A09203}"/>
    <cellStyle name="Comma 29 2 3" xfId="1981" xr:uid="{202C1C94-31DF-4043-A6C4-59FB7F4035A0}"/>
    <cellStyle name="Comma 29 2 4" xfId="2166" xr:uid="{946F5F96-B64E-4C9E-9DFC-DCC2F16A1917}"/>
    <cellStyle name="Comma 29 3" xfId="1690" xr:uid="{5AFE3531-C260-4481-A1E3-E86EFC9A384F}"/>
    <cellStyle name="Comma 29 4" xfId="1882" xr:uid="{5664E8F6-162F-47FD-A5BD-DF98D234F662}"/>
    <cellStyle name="Comma 29 5" xfId="2071" xr:uid="{91A5C151-AF85-49A6-BC5E-0D06D6A9177D}"/>
    <cellStyle name="Comma 3" xfId="777" xr:uid="{00000000-0005-0000-0000-000009030000}"/>
    <cellStyle name="Comma 3 2" xfId="778" xr:uid="{00000000-0005-0000-0000-00000A030000}"/>
    <cellStyle name="Comma 3 2 2" xfId="779" xr:uid="{00000000-0005-0000-0000-00000B030000}"/>
    <cellStyle name="Comma 3 2 2 2" xfId="1595" xr:uid="{236FD441-CA93-446E-9A1D-431F2965C63C}"/>
    <cellStyle name="Comma 3 2 2 2 2" xfId="1790" xr:uid="{AD7EAEE1-EBDA-4D7A-97B2-083B67DFCB85}"/>
    <cellStyle name="Comma 3 2 2 2 3" xfId="1984" xr:uid="{6FABADA5-CA7C-4A3E-B127-86B25F5D1B7E}"/>
    <cellStyle name="Comma 3 2 2 2 4" xfId="2169" xr:uid="{A32B2B41-80F3-498E-A0CC-CA7083E90362}"/>
    <cellStyle name="Comma 3 2 2 3" xfId="1693" xr:uid="{2EA7B69C-CDDC-4BAD-85CB-F1699D643346}"/>
    <cellStyle name="Comma 3 2 2 4" xfId="1885" xr:uid="{81C453CE-EF34-45DA-99CC-C6FB4D1CF83A}"/>
    <cellStyle name="Comma 3 2 2 5" xfId="2074" xr:uid="{1265CA1E-2966-4311-A951-71A22A36B646}"/>
    <cellStyle name="Comma 3 2 3" xfId="1594" xr:uid="{CDAF65C1-77FE-4536-BF82-6A94AFAD58C7}"/>
    <cellStyle name="Comma 3 2 3 2" xfId="1789" xr:uid="{4C30F6A7-1AE2-4622-B596-9972E5E7E590}"/>
    <cellStyle name="Comma 3 2 3 3" xfId="1983" xr:uid="{59F3F5AA-2A9A-42F4-8D2E-A10FCB1439CB}"/>
    <cellStyle name="Comma 3 2 3 4" xfId="2168" xr:uid="{F4A85C86-0D89-4006-809F-541843903B25}"/>
    <cellStyle name="Comma 3 2 4" xfId="1692" xr:uid="{44E331C1-02A6-4AA1-A85F-5895D109E96F}"/>
    <cellStyle name="Comma 3 2 5" xfId="1884" xr:uid="{E435CB2A-25B7-4B30-A921-98F9D23BAC7E}"/>
    <cellStyle name="Comma 3 2 6" xfId="2073" xr:uid="{57BC51BE-72BA-45E6-B9B9-7EFB556FE3BB}"/>
    <cellStyle name="Comma 3 3" xfId="780" xr:uid="{00000000-0005-0000-0000-00000C030000}"/>
    <cellStyle name="Comma 3 4" xfId="781" xr:uid="{00000000-0005-0000-0000-00000D030000}"/>
    <cellStyle name="Comma 3 4 2" xfId="1596" xr:uid="{F8746E8E-9FB0-4FE6-BA73-7F7264C614ED}"/>
    <cellStyle name="Comma 3 4 2 2" xfId="1791" xr:uid="{EAE12DBE-4084-475D-B4FA-38447C827903}"/>
    <cellStyle name="Comma 3 4 2 3" xfId="1985" xr:uid="{682DDEF0-1FBE-4274-A648-66EFE1F91D99}"/>
    <cellStyle name="Comma 3 4 2 4" xfId="2170" xr:uid="{346FF24B-006D-48BC-86FD-E120875BC4C5}"/>
    <cellStyle name="Comma 3 4 3" xfId="1694" xr:uid="{924A5A9B-C177-4CB0-9113-98009BA09338}"/>
    <cellStyle name="Comma 3 4 4" xfId="1886" xr:uid="{B38F0CC6-DC14-49C1-9F3E-8B3EFF0AD967}"/>
    <cellStyle name="Comma 3 4 5" xfId="2075" xr:uid="{7BD8036E-F91C-425C-8BD8-633F8C453DB3}"/>
    <cellStyle name="Comma 3 5" xfId="1593" xr:uid="{B034F709-029D-4431-94C8-39EA0D6A5821}"/>
    <cellStyle name="Comma 3 5 2" xfId="1788" xr:uid="{C4C408E3-8712-45BE-86B8-758BA8B7962C}"/>
    <cellStyle name="Comma 3 5 3" xfId="1982" xr:uid="{8DDBCAF7-5D00-49D8-876F-5EE39CD29B28}"/>
    <cellStyle name="Comma 3 5 4" xfId="2167" xr:uid="{17391990-CC30-4C80-9489-799F2AD77BE1}"/>
    <cellStyle name="Comma 3 6" xfId="1691" xr:uid="{CA799C6D-67B9-4383-8DD5-C0EE0682687D}"/>
    <cellStyle name="Comma 3 7" xfId="1883" xr:uid="{FC92C71E-4480-4236-A849-188DA9B82F01}"/>
    <cellStyle name="Comma 3 8" xfId="2072" xr:uid="{95C59681-AC21-403F-AEFA-1EEF0C2C6F66}"/>
    <cellStyle name="Comma 30" xfId="782" xr:uid="{00000000-0005-0000-0000-00000E030000}"/>
    <cellStyle name="Comma 30 2" xfId="1597" xr:uid="{21C8BA85-2EB9-46D6-B505-9916F1215B3E}"/>
    <cellStyle name="Comma 30 2 2" xfId="1792" xr:uid="{653586DC-F302-4E23-9983-DAC0BD4E66F8}"/>
    <cellStyle name="Comma 30 2 3" xfId="1986" xr:uid="{BDE3B5F2-5DFC-4AAC-AA3D-93FABC1001B7}"/>
    <cellStyle name="Comma 30 2 4" xfId="2171" xr:uid="{8851CE1B-DA46-480C-91DD-78587A0F0DE0}"/>
    <cellStyle name="Comma 30 3" xfId="1695" xr:uid="{2A24AAA0-10F0-4976-9565-EE044342F10A}"/>
    <cellStyle name="Comma 30 4" xfId="1887" xr:uid="{95250914-DF18-444B-B8B9-99E95339056B}"/>
    <cellStyle name="Comma 30 5" xfId="2076" xr:uid="{CE88E2CB-D637-46ED-9911-D2BFC3187F46}"/>
    <cellStyle name="Comma 31" xfId="1556" xr:uid="{00000000-0005-0000-0000-00000F030000}"/>
    <cellStyle name="Comma 31 2" xfId="1658" xr:uid="{6BB490CC-3E82-4B25-BBCA-674442336216}"/>
    <cellStyle name="Comma 31 2 2" xfId="1845" xr:uid="{18FA95AC-D00B-49D8-9080-63456EBBF4FA}"/>
    <cellStyle name="Comma 31 2 3" xfId="2039" xr:uid="{E883DE07-A243-43FD-AE4D-5FC1C0E952B3}"/>
    <cellStyle name="Comma 31 2 4" xfId="2224" xr:uid="{85B39968-AD28-402F-8EEB-EB1A595E465B}"/>
    <cellStyle name="Comma 31 3" xfId="1753" xr:uid="{33D8DC70-0387-4486-BEC6-B5243513D210}"/>
    <cellStyle name="Comma 31 4" xfId="1947" xr:uid="{DE946FED-6E3B-41A6-BD70-8237ECCD06D0}"/>
    <cellStyle name="Comma 31 5" xfId="2132" xr:uid="{F9EFB9B9-0F35-413D-A795-E310AE1E6D3A}"/>
    <cellStyle name="Comma 32" xfId="1563" xr:uid="{914739AB-6599-4E29-8DBC-0AC8AC56A015}"/>
    <cellStyle name="Comma 32 2" xfId="1758" xr:uid="{0322A265-76D7-4730-AE4E-8FE7E0F1891E}"/>
    <cellStyle name="Comma 32 3" xfId="1952" xr:uid="{BEA825F4-89AF-4D5D-96F5-BFCB2D2B046E}"/>
    <cellStyle name="Comma 32 4" xfId="2137" xr:uid="{7AB3F556-24F0-4CC9-8CD3-090F0D13599F}"/>
    <cellStyle name="Comma 33" xfId="1571" xr:uid="{39F3AE4F-1168-4F9E-A842-59FAAC12D6F9}"/>
    <cellStyle name="Comma 33 2" xfId="1766" xr:uid="{C9D2A2AD-17BB-4C29-A7EA-70F3A85E4CF4}"/>
    <cellStyle name="Comma 33 3" xfId="1960" xr:uid="{6DC7218D-BE28-41BA-A19F-0E6568D0DE20}"/>
    <cellStyle name="Comma 33 4" xfId="2145" xr:uid="{223E3381-FB65-4955-AC05-5A7790E7461C}"/>
    <cellStyle name="Comma 34" xfId="1559" xr:uid="{E5563D9F-4E75-41D2-BA4E-D99EB90DB39E}"/>
    <cellStyle name="Comma 34 2" xfId="1754" xr:uid="{6C3F6BB3-A22F-4220-9F17-316E7171AD24}"/>
    <cellStyle name="Comma 34 3" xfId="1948" xr:uid="{3978B146-E373-4EA8-B80D-FDFE6E1E0832}"/>
    <cellStyle name="Comma 34 4" xfId="2133" xr:uid="{9AE323A0-E34A-4618-A091-8806AE968CA7}"/>
    <cellStyle name="Comma 35" xfId="1570" xr:uid="{2A557F74-E8A9-488E-93C4-34ED6FFA09B1}"/>
    <cellStyle name="Comma 35 2" xfId="1765" xr:uid="{1383E8DE-E813-4DF7-9121-A21A1207F199}"/>
    <cellStyle name="Comma 35 3" xfId="1959" xr:uid="{937A040C-7C14-4A0B-AC67-C714BF82389B}"/>
    <cellStyle name="Comma 35 4" xfId="2144" xr:uid="{6D589215-562F-41B4-A628-F150ADDA5EAE}"/>
    <cellStyle name="Comma 36" xfId="1560" xr:uid="{C40698B9-2D1C-4A44-884A-B47D7118DCDF}"/>
    <cellStyle name="Comma 36 2" xfId="1755" xr:uid="{843DF653-D658-4088-9C4E-EF26DA78B84F}"/>
    <cellStyle name="Comma 36 3" xfId="1949" xr:uid="{014EB67B-A315-4A62-8BAF-841639DEA933}"/>
    <cellStyle name="Comma 36 4" xfId="2134" xr:uid="{2E4DD3B3-1068-4943-B7DB-38BAE83AB3F6}"/>
    <cellStyle name="Comma 37" xfId="1664" xr:uid="{14C8EC00-7676-4E54-B7B6-B2B707B70F5A}"/>
    <cellStyle name="Comma 38" xfId="1708" xr:uid="{55024EA1-6568-4B8D-9F5A-06A1E09194C6}"/>
    <cellStyle name="Comma 39" xfId="1661" xr:uid="{FC28B0E8-F25D-4D66-A4CA-6791C3B52456}"/>
    <cellStyle name="Comma 4" xfId="783" xr:uid="{00000000-0005-0000-0000-000010030000}"/>
    <cellStyle name="Comma 4 2" xfId="784" xr:uid="{00000000-0005-0000-0000-000011030000}"/>
    <cellStyle name="Comma 4 2 2" xfId="785" xr:uid="{00000000-0005-0000-0000-000012030000}"/>
    <cellStyle name="Comma 4 2 2 2" xfId="1600" xr:uid="{A3A2EF6B-EBC0-4D2A-892A-7CDA3CA99FAF}"/>
    <cellStyle name="Comma 4 2 2 2 2" xfId="1795" xr:uid="{48C5D219-F3BC-4817-A1A1-863185E31BF8}"/>
    <cellStyle name="Comma 4 2 2 2 3" xfId="1989" xr:uid="{A6114FBD-A2C7-4B14-8886-E4F9BC991180}"/>
    <cellStyle name="Comma 4 2 2 2 4" xfId="2174" xr:uid="{1D9E1E6B-0727-44F9-824D-0CBEAEC86104}"/>
    <cellStyle name="Comma 4 2 2 3" xfId="1698" xr:uid="{98832C39-CE1B-4E71-8F15-20DA5267C66B}"/>
    <cellStyle name="Comma 4 2 2 4" xfId="1890" xr:uid="{3674EC31-FD06-4B37-850D-B2D86FA90D90}"/>
    <cellStyle name="Comma 4 2 2 5" xfId="2079" xr:uid="{B61CE903-4244-44EE-A20F-6CB9A2F540BB}"/>
    <cellStyle name="Comma 4 2 3" xfId="1599" xr:uid="{A9E53191-6EDB-4266-9FAE-8E6A4BBFEBE7}"/>
    <cellStyle name="Comma 4 2 3 2" xfId="1794" xr:uid="{9746C614-BCC9-4241-A8DC-37572A2DFD21}"/>
    <cellStyle name="Comma 4 2 3 3" xfId="1988" xr:uid="{A242E2C2-1B50-493C-ABD7-853D4AC3BEED}"/>
    <cellStyle name="Comma 4 2 3 4" xfId="2173" xr:uid="{77CA263E-C00C-49DC-9A15-D52905E2DB6C}"/>
    <cellStyle name="Comma 4 2 4" xfId="1697" xr:uid="{4C10B95D-8AF9-4289-B6F9-63110BEB045B}"/>
    <cellStyle name="Comma 4 2 5" xfId="1889" xr:uid="{976F57E3-8A36-45D1-ABAD-782DA0E18A70}"/>
    <cellStyle name="Comma 4 2 6" xfId="2078" xr:uid="{A6E17BE1-73AF-46D9-AAEF-111F9E8283A0}"/>
    <cellStyle name="Comma 4 3" xfId="786" xr:uid="{00000000-0005-0000-0000-000013030000}"/>
    <cellStyle name="Comma 4 3 2" xfId="1601" xr:uid="{1357EC22-6377-4E12-8025-6EA4FF181D24}"/>
    <cellStyle name="Comma 4 3 2 2" xfId="1796" xr:uid="{E91162FF-CDD1-40A1-8760-BB92A1DDEAEA}"/>
    <cellStyle name="Comma 4 3 2 3" xfId="1990" xr:uid="{173B9DF9-B261-4DED-BCB2-FBE1C5DBB0F2}"/>
    <cellStyle name="Comma 4 3 2 4" xfId="2175" xr:uid="{78F548A9-9951-4D13-B105-0DCB741FF74B}"/>
    <cellStyle name="Comma 4 3 3" xfId="1699" xr:uid="{7C8999E3-3BBE-46D1-9A6C-1FF06C9D6035}"/>
    <cellStyle name="Comma 4 3 4" xfId="1891" xr:uid="{59D98E25-CF70-4D8C-87DE-5C2C35F2B506}"/>
    <cellStyle name="Comma 4 3 5" xfId="2080" xr:uid="{9B450904-27AB-4D3F-B1A6-CCE2D43E26FA}"/>
    <cellStyle name="Comma 4 4" xfId="1598" xr:uid="{7180F6A2-86D2-4B87-BECD-6A732E44E103}"/>
    <cellStyle name="Comma 4 4 2" xfId="1793" xr:uid="{279EDCF8-9694-41E1-9D96-030A4C25BABA}"/>
    <cellStyle name="Comma 4 4 3" xfId="1987" xr:uid="{FA5F85A3-5C77-4900-BBA4-049195EF4740}"/>
    <cellStyle name="Comma 4 4 4" xfId="2172" xr:uid="{4A9D42C5-4739-4CCA-BBC8-182CAAD6916E}"/>
    <cellStyle name="Comma 4 5" xfId="1696" xr:uid="{36D8F09C-9EBA-4A43-8A61-6E8B2BAB1F4B}"/>
    <cellStyle name="Comma 4 6" xfId="1888" xr:uid="{51DA8FE9-7F67-48F6-BA35-D954C25B7C2A}"/>
    <cellStyle name="Comma 4 7" xfId="2077" xr:uid="{819273FF-E4DB-4748-A9DA-13DE4A6563F2}"/>
    <cellStyle name="Comma 40" xfId="1848" xr:uid="{4B17862F-870C-403A-A330-A1EA6B3924EB}"/>
    <cellStyle name="Comma 41" xfId="1846" xr:uid="{839DD7A1-1ED2-4A6B-BF58-C1D507BF0215}"/>
    <cellStyle name="Comma 42" xfId="1856" xr:uid="{6771D225-2EFF-48A4-AF31-4D0424397995}"/>
    <cellStyle name="Comma 43" xfId="1900" xr:uid="{3450BC16-AE87-481C-9E79-ADF2422EB656}"/>
    <cellStyle name="Comma 44" xfId="1852" xr:uid="{52A61422-E5F2-42D6-AA99-48E1268823BB}"/>
    <cellStyle name="Comma 45" xfId="2041" xr:uid="{97878990-527C-4E41-BE7A-AB11DE5E31C8}"/>
    <cellStyle name="Comma 46" xfId="1853" xr:uid="{67715884-74B2-4389-B6CD-22EE804B1211}"/>
    <cellStyle name="Comma 47" xfId="2040" xr:uid="{1D8C126D-01EC-477C-BF27-78DE02EAFF38}"/>
    <cellStyle name="Comma 48" xfId="2042" xr:uid="{DF6A0091-7D71-49C5-99A8-796DE9DC86EE}"/>
    <cellStyle name="Comma 49" xfId="2045" xr:uid="{12116669-6276-47DC-98CE-9730D9713948}"/>
    <cellStyle name="Comma 5" xfId="787" xr:uid="{00000000-0005-0000-0000-000014030000}"/>
    <cellStyle name="Comma 5 2" xfId="788" xr:uid="{00000000-0005-0000-0000-000015030000}"/>
    <cellStyle name="Comma 5 2 2" xfId="789" xr:uid="{00000000-0005-0000-0000-000016030000}"/>
    <cellStyle name="Comma 5 2 2 2" xfId="790" xr:uid="{00000000-0005-0000-0000-000017030000}"/>
    <cellStyle name="Comma 5 2 2 2 2" xfId="1605" xr:uid="{7FDC6429-9CDE-430E-B083-798D56498DC2}"/>
    <cellStyle name="Comma 5 2 2 2 2 2" xfId="1800" xr:uid="{C2D47FD2-8F85-40B9-A325-8CF51DB6EE74}"/>
    <cellStyle name="Comma 5 2 2 2 2 3" xfId="1994" xr:uid="{6F713EBA-3D9B-45CF-AFD9-EE0A9364753E}"/>
    <cellStyle name="Comma 5 2 2 2 2 4" xfId="2179" xr:uid="{27841ECE-3A3D-4742-B6C4-D2C784B10F9E}"/>
    <cellStyle name="Comma 5 2 2 2 3" xfId="1703" xr:uid="{5AA87334-46D8-4D94-9562-4CB605B76905}"/>
    <cellStyle name="Comma 5 2 2 2 4" xfId="1895" xr:uid="{CF9AD541-5D6F-4F71-B596-00B05405B8F5}"/>
    <cellStyle name="Comma 5 2 2 2 5" xfId="2084" xr:uid="{6331891E-1605-4B0D-B942-83FBACB6AC32}"/>
    <cellStyle name="Comma 5 2 2 3" xfId="1604" xr:uid="{E8ED3C17-20E4-408F-9356-8A867EBF1A22}"/>
    <cellStyle name="Comma 5 2 2 3 2" xfId="1799" xr:uid="{F1B4DF44-94C1-4219-A248-BA659010C6AE}"/>
    <cellStyle name="Comma 5 2 2 3 3" xfId="1993" xr:uid="{FF3AD1D7-9986-4687-9FD9-D0BE5CB253BD}"/>
    <cellStyle name="Comma 5 2 2 3 4" xfId="2178" xr:uid="{011E9782-3B6C-474D-832A-D4DB68F8FFFF}"/>
    <cellStyle name="Comma 5 2 2 4" xfId="1702" xr:uid="{A7E5DCDC-17DF-49A8-A188-D56EABCC9BAF}"/>
    <cellStyle name="Comma 5 2 2 5" xfId="1894" xr:uid="{F21E2961-F221-4516-B47A-5908554954AC}"/>
    <cellStyle name="Comma 5 2 2 6" xfId="2083" xr:uid="{2558494C-DF1E-4D13-A451-375394C65C75}"/>
    <cellStyle name="Comma 5 2 3" xfId="791" xr:uid="{00000000-0005-0000-0000-000018030000}"/>
    <cellStyle name="Comma 5 2 3 2" xfId="1606" xr:uid="{F2F8D8CE-4E1C-47D7-A6BB-2B711388AB8B}"/>
    <cellStyle name="Comma 5 2 3 2 2" xfId="1801" xr:uid="{00DB386A-7B39-460D-B7E5-89910DC430F6}"/>
    <cellStyle name="Comma 5 2 3 2 3" xfId="1995" xr:uid="{2FDF3DC0-FEA0-4365-A201-C8E0BE4650EE}"/>
    <cellStyle name="Comma 5 2 3 2 4" xfId="2180" xr:uid="{2014F751-0DE8-460A-9835-3F0D27C12994}"/>
    <cellStyle name="Comma 5 2 3 3" xfId="1704" xr:uid="{DB344767-13BA-46F0-8A36-3C0A387366D1}"/>
    <cellStyle name="Comma 5 2 3 4" xfId="1896" xr:uid="{68E125DC-B438-45B0-8975-2433791B5E99}"/>
    <cellStyle name="Comma 5 2 3 5" xfId="2085" xr:uid="{C920C4F2-A1A2-499E-9F3C-865158D73BE0}"/>
    <cellStyle name="Comma 5 2 4" xfId="1603" xr:uid="{CC4D2082-31F4-4929-9F30-EBEF63539BC8}"/>
    <cellStyle name="Comma 5 2 4 2" xfId="1798" xr:uid="{BD1C0FCB-FD42-420B-8121-BCDD9D084ECF}"/>
    <cellStyle name="Comma 5 2 4 3" xfId="1992" xr:uid="{86B160FA-E0E2-4EBF-AA84-556976AD23C4}"/>
    <cellStyle name="Comma 5 2 4 4" xfId="2177" xr:uid="{F4023AA7-0B11-40FA-8B62-D873F74E256B}"/>
    <cellStyle name="Comma 5 2 5" xfId="1701" xr:uid="{D86FE736-B235-41B5-A0D4-C30DB022EEC6}"/>
    <cellStyle name="Comma 5 2 6" xfId="1893" xr:uid="{1541E1D8-800B-4FCC-8A26-C18330729161}"/>
    <cellStyle name="Comma 5 2 7" xfId="2082" xr:uid="{5AAC0DF1-20B7-40E2-8E8A-D470D0430790}"/>
    <cellStyle name="Comma 5 3" xfId="792" xr:uid="{00000000-0005-0000-0000-000019030000}"/>
    <cellStyle name="Comma 5 3 2" xfId="1607" xr:uid="{14F40DFE-7BE8-4631-B8E3-12D75335014B}"/>
    <cellStyle name="Comma 5 3 2 2" xfId="1802" xr:uid="{9EC654BC-1AB3-4061-B17C-36CD8D8687F1}"/>
    <cellStyle name="Comma 5 3 2 3" xfId="1996" xr:uid="{046BCC90-5F20-4D6C-89C5-3B205698602D}"/>
    <cellStyle name="Comma 5 3 2 4" xfId="2181" xr:uid="{F61D8AF8-B4DA-4596-9091-79B685779B4D}"/>
    <cellStyle name="Comma 5 3 3" xfId="1705" xr:uid="{15572375-054D-4762-8EC0-A05D7DDD94C6}"/>
    <cellStyle name="Comma 5 3 4" xfId="1897" xr:uid="{0475E8FD-94D5-4615-A867-E3C1AB56D92B}"/>
    <cellStyle name="Comma 5 3 5" xfId="2086" xr:uid="{DE8CBE6C-7DAC-446C-AD86-F3AE737B8B30}"/>
    <cellStyle name="Comma 5 4" xfId="1602" xr:uid="{C7A854E5-3C75-444D-84C9-2D2250F0528A}"/>
    <cellStyle name="Comma 5 4 2" xfId="1797" xr:uid="{CA6C0607-D051-49E9-BE14-B885BA6A7B84}"/>
    <cellStyle name="Comma 5 4 3" xfId="1991" xr:uid="{31537D58-CC32-45BF-8FFC-894D74000E09}"/>
    <cellStyle name="Comma 5 4 4" xfId="2176" xr:uid="{2665F363-2D88-44EE-8069-CA1C95135F61}"/>
    <cellStyle name="Comma 5 5" xfId="1700" xr:uid="{61461537-AA57-4CAA-9EFF-594F5DAD2CFB}"/>
    <cellStyle name="Comma 5 6" xfId="1892" xr:uid="{5BECEC03-7F06-4845-ABE0-AD691AF390EA}"/>
    <cellStyle name="Comma 5 7" xfId="2081" xr:uid="{6F582C2B-E089-4019-886F-767A05F39DC3}"/>
    <cellStyle name="Comma 6" xfId="793" xr:uid="{00000000-0005-0000-0000-00001A030000}"/>
    <cellStyle name="Comma 6 2" xfId="794" xr:uid="{00000000-0005-0000-0000-00001B030000}"/>
    <cellStyle name="Comma 6 2 2" xfId="1609" xr:uid="{6D0A8613-EC23-48E3-A75F-B0A6017DCEFA}"/>
    <cellStyle name="Comma 6 2 2 2" xfId="1804" xr:uid="{2DA6309A-0F2E-456B-9D7F-D0C0B00D0EEA}"/>
    <cellStyle name="Comma 6 2 2 3" xfId="1998" xr:uid="{FD1323D1-1756-4B30-A46A-4E2929653405}"/>
    <cellStyle name="Comma 6 2 2 4" xfId="2183" xr:uid="{CF0B74D8-B16A-4972-8F69-FA39B36C35C9}"/>
    <cellStyle name="Comma 6 2 3" xfId="1707" xr:uid="{85165530-E904-40A9-875B-60B34AFC740B}"/>
    <cellStyle name="Comma 6 2 4" xfId="1899" xr:uid="{76DB2749-253D-4EEF-8E21-D182C809764B}"/>
    <cellStyle name="Comma 6 2 5" xfId="2088" xr:uid="{6F9372E2-7294-4FB6-AB0F-B26E7CDC8E07}"/>
    <cellStyle name="Comma 6 3" xfId="1608" xr:uid="{ED31929E-9012-4535-AD1C-3810E2F42C11}"/>
    <cellStyle name="Comma 6 3 2" xfId="1803" xr:uid="{F65D16BA-5A78-401C-8F37-3FA134A2FF2E}"/>
    <cellStyle name="Comma 6 3 3" xfId="1997" xr:uid="{D49CA18B-AB08-4F61-A37F-A17F15FB684E}"/>
    <cellStyle name="Comma 6 3 4" xfId="2182" xr:uid="{4F66BED6-914E-4D4F-A23D-A4F4CB1A5BCC}"/>
    <cellStyle name="Comma 6 4" xfId="1706" xr:uid="{6FE86ACD-A73F-40E7-9F76-9D17A07EEDCB}"/>
    <cellStyle name="Comma 6 5" xfId="1898" xr:uid="{39A3E238-C80F-4547-98B7-64EEB2B6A3D9}"/>
    <cellStyle name="Comma 6 6" xfId="2087" xr:uid="{216A3012-D14B-411D-AB1A-5F027F63DE28}"/>
    <cellStyle name="Comma 7" xfId="795" xr:uid="{00000000-0005-0000-0000-00001C030000}"/>
    <cellStyle name="Comma 7 2" xfId="796" xr:uid="{00000000-0005-0000-0000-00001D030000}"/>
    <cellStyle name="Comma 7 3" xfId="797" xr:uid="{00000000-0005-0000-0000-00001E030000}"/>
    <cellStyle name="Comma 8" xfId="798" xr:uid="{00000000-0005-0000-0000-00001F030000}"/>
    <cellStyle name="Comma 8 2" xfId="799" xr:uid="{00000000-0005-0000-0000-000020030000}"/>
    <cellStyle name="Comma 8 3" xfId="800" xr:uid="{00000000-0005-0000-0000-000021030000}"/>
    <cellStyle name="Comma 9" xfId="801" xr:uid="{00000000-0005-0000-0000-000022030000}"/>
    <cellStyle name="Comma*" xfId="802" xr:uid="{00000000-0005-0000-0000-000023030000}"/>
    <cellStyle name="Comma, 0" xfId="803" xr:uid="{00000000-0005-0000-0000-000024030000}"/>
    <cellStyle name="Comma[1]" xfId="804" xr:uid="{00000000-0005-0000-0000-000025030000}"/>
    <cellStyle name="Comma_Book2" xfId="805" xr:uid="{00000000-0005-0000-0000-000026030000}"/>
    <cellStyle name="Comma0" xfId="806" xr:uid="{00000000-0005-0000-0000-000027030000}"/>
    <cellStyle name="commaAligned" xfId="807" xr:uid="{00000000-0005-0000-0000-000028030000}"/>
    <cellStyle name="Comment" xfId="808" xr:uid="{00000000-0005-0000-0000-000029030000}"/>
    <cellStyle name="Company" xfId="809" xr:uid="{00000000-0005-0000-0000-00002A030000}"/>
    <cellStyle name="Complete" xfId="810" xr:uid="{00000000-0005-0000-0000-00002B030000}"/>
    <cellStyle name="Constant" xfId="811" xr:uid="{00000000-0005-0000-0000-00002C030000}"/>
    <cellStyle name="ConvVer" xfId="812" xr:uid="{00000000-0005-0000-0000-00002D030000}"/>
    <cellStyle name="Copied" xfId="813" xr:uid="{00000000-0005-0000-0000-00002E030000}"/>
    <cellStyle name="COST1" xfId="814" xr:uid="{00000000-0005-0000-0000-00002F030000}"/>
    <cellStyle name="CurRatio" xfId="815" xr:uid="{00000000-0005-0000-0000-000030030000}"/>
    <cellStyle name="Currencù_Dist of STL" xfId="816" xr:uid="{00000000-0005-0000-0000-000031030000}"/>
    <cellStyle name="Currency [00]" xfId="817" xr:uid="{00000000-0005-0000-0000-000032030000}"/>
    <cellStyle name="Currency 0" xfId="818" xr:uid="{00000000-0005-0000-0000-000033030000}"/>
    <cellStyle name="Currency 10" xfId="819" xr:uid="{00000000-0005-0000-0000-000034030000}"/>
    <cellStyle name="Currency 10 2" xfId="820" xr:uid="{00000000-0005-0000-0000-000035030000}"/>
    <cellStyle name="Currency 10 2 2" xfId="1611" xr:uid="{B5024195-4FAB-4141-B27D-FCB0467F7731}"/>
    <cellStyle name="Currency 10 2 2 2" xfId="1806" xr:uid="{60FCAC24-C146-49D6-8D7F-72313FA0417B}"/>
    <cellStyle name="Currency 10 2 2 3" xfId="2000" xr:uid="{492670EB-AC47-42CF-B366-299014108C05}"/>
    <cellStyle name="Currency 10 2 2 4" xfId="2185" xr:uid="{DEA20737-5777-4586-B05C-DCE198C7C3A8}"/>
    <cellStyle name="Currency 10 2 3" xfId="1710" xr:uid="{D731C349-20DC-4A90-9B6D-3D4C31E6DF70}"/>
    <cellStyle name="Currency 10 2 4" xfId="1903" xr:uid="{13494E87-0168-4FA2-8282-77DC2E86B48D}"/>
    <cellStyle name="Currency 10 2 5" xfId="2090" xr:uid="{633CABEA-41C4-45F1-AD71-3E2DA22BD407}"/>
    <cellStyle name="Currency 10 3" xfId="1610" xr:uid="{31A084D8-1CAD-488C-A634-4D9AB32FCA03}"/>
    <cellStyle name="Currency 10 3 2" xfId="1805" xr:uid="{F33149E2-6DF5-4983-BD1E-C30693F3F1F0}"/>
    <cellStyle name="Currency 10 3 3" xfId="1999" xr:uid="{77A346AB-CDA5-4CC8-963A-0EF62803AE92}"/>
    <cellStyle name="Currency 10 3 4" xfId="2184" xr:uid="{F9245A66-25B9-4F96-BC64-B4DD81151667}"/>
    <cellStyle name="Currency 10 4" xfId="1709" xr:uid="{97E84E2D-95A9-4620-AB68-07F3856DE363}"/>
    <cellStyle name="Currency 10 5" xfId="1902" xr:uid="{560EB1ED-191A-41CC-BA26-91AA80C3421E}"/>
    <cellStyle name="Currency 10 6" xfId="2089" xr:uid="{A90008B5-ADE9-420A-86C1-3DA74956785D}"/>
    <cellStyle name="Currency 11" xfId="821" xr:uid="{00000000-0005-0000-0000-000036030000}"/>
    <cellStyle name="Currency 11 2" xfId="822" xr:uid="{00000000-0005-0000-0000-000037030000}"/>
    <cellStyle name="Currency 11 2 2" xfId="1613" xr:uid="{A9AB168B-56A5-4048-8CB8-A41EA57F1DAE}"/>
    <cellStyle name="Currency 11 2 2 2" xfId="1808" xr:uid="{CE4F9C2F-7D47-4B27-8797-B376BF2CC09F}"/>
    <cellStyle name="Currency 11 2 2 3" xfId="2002" xr:uid="{A2E54849-A60C-4C28-83BA-A43850FECE7E}"/>
    <cellStyle name="Currency 11 2 2 4" xfId="2187" xr:uid="{84DB7E3A-E7AF-4F0B-8F21-AE2EE6509030}"/>
    <cellStyle name="Currency 11 2 3" xfId="1712" xr:uid="{883B6263-9482-420A-96C7-1F38E2B2F07A}"/>
    <cellStyle name="Currency 11 2 4" xfId="1905" xr:uid="{5C6A6732-E869-4880-8C4B-78FB15273651}"/>
    <cellStyle name="Currency 11 2 5" xfId="2092" xr:uid="{2625A7C1-E83A-40F3-8FCC-6AAAF89F0C14}"/>
    <cellStyle name="Currency 11 3" xfId="1612" xr:uid="{E69FBBB3-C348-40F7-887E-FE00920DC184}"/>
    <cellStyle name="Currency 11 3 2" xfId="1807" xr:uid="{DB2B563B-B75D-48DE-9116-835F8FD2FB27}"/>
    <cellStyle name="Currency 11 3 3" xfId="2001" xr:uid="{E6DF848F-4F7A-4CC6-82C4-D1FEC77B36E1}"/>
    <cellStyle name="Currency 11 3 4" xfId="2186" xr:uid="{835D7039-D987-49C3-99FA-31AB72951DB0}"/>
    <cellStyle name="Currency 11 4" xfId="1711" xr:uid="{A15F8287-4A2A-4133-89E6-C7319F5ACF9B}"/>
    <cellStyle name="Currency 11 5" xfId="1904" xr:uid="{13F3A0B2-71C4-4678-A32A-8374EB24B0CB}"/>
    <cellStyle name="Currency 11 6" xfId="2091" xr:uid="{EE7D6852-8181-4157-9BC7-ABC1B6850CA2}"/>
    <cellStyle name="Currency 12" xfId="823" xr:uid="{00000000-0005-0000-0000-000038030000}"/>
    <cellStyle name="Currency 12 2" xfId="824" xr:uid="{00000000-0005-0000-0000-000039030000}"/>
    <cellStyle name="Currency 12 2 2" xfId="1615" xr:uid="{0FD93D33-420E-4AA7-831F-156EA6B7CD30}"/>
    <cellStyle name="Currency 12 2 2 2" xfId="1810" xr:uid="{4C169CCB-5289-467E-88F1-E749F437D82B}"/>
    <cellStyle name="Currency 12 2 2 3" xfId="2004" xr:uid="{AE4337D3-8F71-4BCB-BDC8-879CAA6437D9}"/>
    <cellStyle name="Currency 12 2 2 4" xfId="2189" xr:uid="{39F4D9D0-9C95-41CF-9FE5-82083AE2755C}"/>
    <cellStyle name="Currency 12 2 3" xfId="1714" xr:uid="{9FDB3B83-359D-4E5B-AF67-2D6523825213}"/>
    <cellStyle name="Currency 12 2 4" xfId="1907" xr:uid="{71F2BCD4-904B-4735-B069-97A9830E99AB}"/>
    <cellStyle name="Currency 12 2 5" xfId="2094" xr:uid="{141E26A5-3D6D-430A-B57C-42B686809409}"/>
    <cellStyle name="Currency 12 3" xfId="1614" xr:uid="{CD0CF487-3773-45E9-A136-9F637F000074}"/>
    <cellStyle name="Currency 12 3 2" xfId="1809" xr:uid="{4913CC5E-1087-4076-B82F-E73224BAF025}"/>
    <cellStyle name="Currency 12 3 3" xfId="2003" xr:uid="{C63EB06B-2AE9-4E7D-A13F-73D04D4C5CB7}"/>
    <cellStyle name="Currency 12 3 4" xfId="2188" xr:uid="{F451FDCD-2681-4F14-A093-D077AFE6CA3C}"/>
    <cellStyle name="Currency 12 4" xfId="1713" xr:uid="{7144A3C5-2D60-4CD2-8809-71C292E7D0BA}"/>
    <cellStyle name="Currency 12 5" xfId="1906" xr:uid="{09B81502-8E64-4361-B041-295EE34F0C48}"/>
    <cellStyle name="Currency 12 6" xfId="2093" xr:uid="{81F36CB8-079F-4DE4-9CB3-7931E4B2C855}"/>
    <cellStyle name="Currency 2" xfId="825" xr:uid="{00000000-0005-0000-0000-00003A030000}"/>
    <cellStyle name="Currency 2 2" xfId="826" xr:uid="{00000000-0005-0000-0000-00003B030000}"/>
    <cellStyle name="Currency 2 3" xfId="827" xr:uid="{00000000-0005-0000-0000-00003C030000}"/>
    <cellStyle name="Currency 2 4" xfId="828" xr:uid="{00000000-0005-0000-0000-00003D030000}"/>
    <cellStyle name="Currency 2 5" xfId="829" xr:uid="{00000000-0005-0000-0000-00003E030000}"/>
    <cellStyle name="Currency 2 6" xfId="830" xr:uid="{00000000-0005-0000-0000-00003F030000}"/>
    <cellStyle name="Currency 3" xfId="831" xr:uid="{00000000-0005-0000-0000-000040030000}"/>
    <cellStyle name="Currency 3 2" xfId="832" xr:uid="{00000000-0005-0000-0000-000041030000}"/>
    <cellStyle name="Currency 3 2 2" xfId="1617" xr:uid="{9204FBA2-46F7-41E6-96BD-28CB8BD597B2}"/>
    <cellStyle name="Currency 3 2 2 2" xfId="1812" xr:uid="{77EDE4E8-1CBF-43B6-9579-E6290C0C888B}"/>
    <cellStyle name="Currency 3 2 2 3" xfId="2006" xr:uid="{AEF75F69-92D9-48A4-8288-009FB22F99D2}"/>
    <cellStyle name="Currency 3 2 2 4" xfId="2191" xr:uid="{ADE8DF3A-0014-403C-83F3-CFA6518457DF}"/>
    <cellStyle name="Currency 3 2 3" xfId="1716" xr:uid="{EFA27AC6-D077-4B00-BCAE-93F86B16F2CF}"/>
    <cellStyle name="Currency 3 2 4" xfId="1909" xr:uid="{0D532758-E4E9-4935-99AC-272136A90E67}"/>
    <cellStyle name="Currency 3 2 5" xfId="2096" xr:uid="{636855A3-0D87-4872-B0BC-8EE5D8365B39}"/>
    <cellStyle name="Currency 3 3" xfId="1616" xr:uid="{5628B61A-4867-4180-9159-7E37504D5F90}"/>
    <cellStyle name="Currency 3 3 2" xfId="1811" xr:uid="{8017F954-308D-46DE-8496-22B777930701}"/>
    <cellStyle name="Currency 3 3 3" xfId="2005" xr:uid="{CDFA1CF5-D46A-45B5-8025-9B0874E64030}"/>
    <cellStyle name="Currency 3 3 4" xfId="2190" xr:uid="{24F3F06E-7AED-4D90-B39A-C989B63B2B6A}"/>
    <cellStyle name="Currency 3 4" xfId="1715" xr:uid="{F4A33749-4B09-4841-9879-EAFF6694899A}"/>
    <cellStyle name="Currency 3 5" xfId="1908" xr:uid="{9A73B97A-7A54-464F-A900-9831D86DBB1A}"/>
    <cellStyle name="Currency 3 6" xfId="2095" xr:uid="{DFACBE28-EEC6-4F9F-AAA4-A05A097C8D51}"/>
    <cellStyle name="Currency 4" xfId="833" xr:uid="{00000000-0005-0000-0000-000042030000}"/>
    <cellStyle name="Currency 4 2" xfId="834" xr:uid="{00000000-0005-0000-0000-000043030000}"/>
    <cellStyle name="Currency 4 2 2" xfId="1619" xr:uid="{DFBC9E17-5FFB-4800-A2E0-C5734DEBF76D}"/>
    <cellStyle name="Currency 4 2 2 2" xfId="1814" xr:uid="{ABBDBAC6-83CD-4B2C-B691-E107130EAAE0}"/>
    <cellStyle name="Currency 4 2 2 3" xfId="2008" xr:uid="{8AAD6212-E222-4CE1-9801-D5450D505A8C}"/>
    <cellStyle name="Currency 4 2 2 4" xfId="2193" xr:uid="{9F84A412-98AD-4F8D-A11C-495775AB12D3}"/>
    <cellStyle name="Currency 4 2 3" xfId="1718" xr:uid="{1FDA82FD-BCE1-47CD-9BCA-682BBA254377}"/>
    <cellStyle name="Currency 4 2 4" xfId="1911" xr:uid="{5ADA4586-C40C-4248-BFCB-5B1666C038B1}"/>
    <cellStyle name="Currency 4 2 5" xfId="2098" xr:uid="{B763063F-A9CC-4F96-905A-DD8437DF65A5}"/>
    <cellStyle name="Currency 4 3" xfId="1618" xr:uid="{5786FE8D-F449-40BD-9CD7-AB5B84E9B8EA}"/>
    <cellStyle name="Currency 4 3 2" xfId="1813" xr:uid="{4F541789-EC8B-4938-94A3-8284766A976D}"/>
    <cellStyle name="Currency 4 3 3" xfId="2007" xr:uid="{1B5A07A1-7181-4002-840F-54C7915E1606}"/>
    <cellStyle name="Currency 4 3 4" xfId="2192" xr:uid="{0D910E20-8843-4A1C-A00B-01A1BE25ABAF}"/>
    <cellStyle name="Currency 4 4" xfId="1717" xr:uid="{42BDB4EB-45C9-40A6-BE67-D74ED4DC7EAA}"/>
    <cellStyle name="Currency 4 5" xfId="1910" xr:uid="{953CD608-76A2-4717-AC11-D4460F800574}"/>
    <cellStyle name="Currency 4 6" xfId="2097" xr:uid="{CDDC9AB3-CDF4-4C92-93F1-8970F8F3D8ED}"/>
    <cellStyle name="Currency 5" xfId="835" xr:uid="{00000000-0005-0000-0000-000044030000}"/>
    <cellStyle name="Currency 5 2" xfId="836" xr:uid="{00000000-0005-0000-0000-000045030000}"/>
    <cellStyle name="Currency 5 2 2" xfId="1621" xr:uid="{260B2850-DBE1-4A6C-9D31-6D7E4B2B92C0}"/>
    <cellStyle name="Currency 5 2 2 2" xfId="1816" xr:uid="{3B980BD2-A8EA-45A1-8A97-3BC2FBB438E6}"/>
    <cellStyle name="Currency 5 2 2 3" xfId="2010" xr:uid="{7FD17E51-4E1F-46B6-B7C1-F89DEDD04144}"/>
    <cellStyle name="Currency 5 2 2 4" xfId="2195" xr:uid="{169C99AE-47EA-400E-9E8D-018E2CE3B589}"/>
    <cellStyle name="Currency 5 2 3" xfId="1720" xr:uid="{DF71A119-F5C7-4E14-8634-A7D2DDA579D9}"/>
    <cellStyle name="Currency 5 2 4" xfId="1913" xr:uid="{E1F3DB14-6578-4708-8717-01F804388525}"/>
    <cellStyle name="Currency 5 2 5" xfId="2100" xr:uid="{56F35966-7393-4EE0-A7DB-81A3D2F2B6D1}"/>
    <cellStyle name="Currency 5 3" xfId="1620" xr:uid="{CFE35876-F689-4D83-954D-39B71545BFB6}"/>
    <cellStyle name="Currency 5 3 2" xfId="1815" xr:uid="{D0615C76-53F0-4B22-988F-CE310B81A0CD}"/>
    <cellStyle name="Currency 5 3 3" xfId="2009" xr:uid="{6F4B863B-0460-4FFD-A94A-0AF678D6A80D}"/>
    <cellStyle name="Currency 5 3 4" xfId="2194" xr:uid="{9566A51A-07CB-4BEA-8511-49C4577B0861}"/>
    <cellStyle name="Currency 5 4" xfId="1719" xr:uid="{42B1E442-301D-4F0E-B201-A71F73F4CABF}"/>
    <cellStyle name="Currency 5 5" xfId="1912" xr:uid="{53DA7F90-8045-4FAD-9A4E-E29E7AC05A12}"/>
    <cellStyle name="Currency 5 6" xfId="2099" xr:uid="{96912097-CB31-4CD3-901E-6B9FBDF0D0FB}"/>
    <cellStyle name="Currency 6" xfId="837" xr:uid="{00000000-0005-0000-0000-000046030000}"/>
    <cellStyle name="Currency 6 2" xfId="838" xr:uid="{00000000-0005-0000-0000-000047030000}"/>
    <cellStyle name="Currency 6 2 2" xfId="1623" xr:uid="{80210B8D-9E22-4B37-A1A4-4FD2B71B0164}"/>
    <cellStyle name="Currency 6 2 2 2" xfId="1818" xr:uid="{AD7F25E0-DB79-4DFD-AEA8-9A476EE72DD3}"/>
    <cellStyle name="Currency 6 2 2 3" xfId="2012" xr:uid="{68D41AB7-7B48-4D8C-97E4-1E5449C9CF27}"/>
    <cellStyle name="Currency 6 2 2 4" xfId="2197" xr:uid="{FDE9E485-CD82-47BC-808A-8665324A8E6B}"/>
    <cellStyle name="Currency 6 2 3" xfId="1722" xr:uid="{1F10929B-D234-48FA-9FB6-87EDC1AC5B0C}"/>
    <cellStyle name="Currency 6 2 4" xfId="1915" xr:uid="{6E9EB262-876E-4438-BA3F-374E1A1EE659}"/>
    <cellStyle name="Currency 6 2 5" xfId="2102" xr:uid="{CA479ADC-05A7-4C61-8D12-88C2E8B1675D}"/>
    <cellStyle name="Currency 6 3" xfId="1622" xr:uid="{72C17D2B-AE03-42A7-9922-DD071A0F2228}"/>
    <cellStyle name="Currency 6 3 2" xfId="1817" xr:uid="{4C56537D-202F-44A2-B235-C9B037EB8F6B}"/>
    <cellStyle name="Currency 6 3 3" xfId="2011" xr:uid="{180FF203-FFFA-4277-882E-B1E2EE66B6D1}"/>
    <cellStyle name="Currency 6 3 4" xfId="2196" xr:uid="{E6E8E749-7ED0-4359-8DA7-A7DF1DADF8F1}"/>
    <cellStyle name="Currency 6 4" xfId="1721" xr:uid="{EE0B00F2-A5E0-4C09-BEC9-87B2A1C8D6AB}"/>
    <cellStyle name="Currency 6 5" xfId="1914" xr:uid="{A948840F-24B8-4B16-B9AA-6428372BA2BB}"/>
    <cellStyle name="Currency 6 6" xfId="2101" xr:uid="{4B8CD031-42AE-4FAD-B160-DB98CB7D6255}"/>
    <cellStyle name="Currency 7" xfId="839" xr:uid="{00000000-0005-0000-0000-000048030000}"/>
    <cellStyle name="Currency 7 2" xfId="840" xr:uid="{00000000-0005-0000-0000-000049030000}"/>
    <cellStyle name="Currency 7 3" xfId="841" xr:uid="{00000000-0005-0000-0000-00004A030000}"/>
    <cellStyle name="Currency 8" xfId="842" xr:uid="{00000000-0005-0000-0000-00004B030000}"/>
    <cellStyle name="Currency 9" xfId="843" xr:uid="{00000000-0005-0000-0000-00004C030000}"/>
    <cellStyle name="Currency(8)" xfId="844" xr:uid="{00000000-0005-0000-0000-00004D030000}"/>
    <cellStyle name="Currency(8) 2" xfId="845" xr:uid="{00000000-0005-0000-0000-00004E030000}"/>
    <cellStyle name="Currency(8) 2 2" xfId="1625" xr:uid="{827860B4-F2ED-401C-809D-B73E633B2FB3}"/>
    <cellStyle name="Currency(8) 2 2 2" xfId="1820" xr:uid="{2D72549E-12FA-44CA-AE63-06928D3FEA39}"/>
    <cellStyle name="Currency(8) 2 2 3" xfId="2014" xr:uid="{E55C3B33-ABEC-4360-A30A-DE60BF3DB2F1}"/>
    <cellStyle name="Currency(8) 2 2 4" xfId="2199" xr:uid="{32AF0309-1A10-4C12-9843-60D23445AD90}"/>
    <cellStyle name="Currency(8) 2 3" xfId="1724" xr:uid="{FB5F3270-845B-43FC-BB15-532BEF6743CB}"/>
    <cellStyle name="Currency(8) 2 4" xfId="1917" xr:uid="{B2201F83-255B-44C5-96F4-90E8DACDC0AB}"/>
    <cellStyle name="Currency(8) 2 5" xfId="2104" xr:uid="{17D7B9E3-2BF8-4EB2-A17A-4FE3C8E276A9}"/>
    <cellStyle name="Currency(8) 3" xfId="1624" xr:uid="{8C87E0F5-D8F4-4009-AC86-8CC0C72E88A6}"/>
    <cellStyle name="Currency(8) 3 2" xfId="1819" xr:uid="{16B1F21E-44F9-4BEA-8A2D-00A8F307EB90}"/>
    <cellStyle name="Currency(8) 3 3" xfId="2013" xr:uid="{59B1C135-43FC-4EB0-86DC-0BCDD3459FD1}"/>
    <cellStyle name="Currency(8) 3 4" xfId="2198" xr:uid="{1C154F4E-4913-4FEB-8589-C8BC54438657}"/>
    <cellStyle name="Currency(8) 4" xfId="1723" xr:uid="{E167C44A-9185-4A5E-A52A-ACD902D62C53}"/>
    <cellStyle name="Currency(8) 5" xfId="1916" xr:uid="{AC1D09EC-B1F3-450E-80AD-9B3D62915314}"/>
    <cellStyle name="Currency(8) 6" xfId="2103" xr:uid="{895B75A1-D5F4-4025-9D57-A80A637DE2EF}"/>
    <cellStyle name="Currency*" xfId="846" xr:uid="{00000000-0005-0000-0000-00004F030000}"/>
    <cellStyle name="Currency0" xfId="847" xr:uid="{00000000-0005-0000-0000-000050030000}"/>
    <cellStyle name="Date" xfId="848" xr:uid="{00000000-0005-0000-0000-000051030000}"/>
    <cellStyle name="Date - Full" xfId="849" xr:uid="{00000000-0005-0000-0000-000052030000}"/>
    <cellStyle name="Date - Mth-Yr" xfId="850" xr:uid="{00000000-0005-0000-0000-000053030000}"/>
    <cellStyle name="Date Aligned" xfId="851" xr:uid="{00000000-0005-0000-0000-000054030000}"/>
    <cellStyle name="Date Short" xfId="852" xr:uid="{00000000-0005-0000-0000-000055030000}"/>
    <cellStyle name="Date_~JEforBMOdiscountAmortization_20051215155717_0" xfId="853" xr:uid="{00000000-0005-0000-0000-000056030000}"/>
    <cellStyle name="Day" xfId="854" xr:uid="{00000000-0005-0000-0000-000057030000}"/>
    <cellStyle name="Del" xfId="855" xr:uid="{00000000-0005-0000-0000-000058030000}"/>
    <cellStyle name="DE-SELECT" xfId="856" xr:uid="{00000000-0005-0000-0000-000059030000}"/>
    <cellStyle name="Dezimal [0]_Actual vs. Prior" xfId="857" xr:uid="{00000000-0005-0000-0000-00005A030000}"/>
    <cellStyle name="Dezimal_Actual vs. Prior" xfId="858" xr:uid="{00000000-0005-0000-0000-00005B030000}"/>
    <cellStyle name="display1" xfId="859" xr:uid="{00000000-0005-0000-0000-00005C030000}"/>
    <cellStyle name="dollar" xfId="860" xr:uid="{00000000-0005-0000-0000-00005D030000}"/>
    <cellStyle name="dollar00" xfId="861" xr:uid="{00000000-0005-0000-0000-00005E030000}"/>
    <cellStyle name="dollar00 2" xfId="862" xr:uid="{00000000-0005-0000-0000-00005F030000}"/>
    <cellStyle name="dollar00 2 2" xfId="1627" xr:uid="{18962017-2AD2-4CD4-AE63-18A2FFADC394}"/>
    <cellStyle name="dollar00 2 2 2" xfId="1822" xr:uid="{50AA42F5-DD35-481D-A410-070D527164C1}"/>
    <cellStyle name="dollar00 2 2 3" xfId="2016" xr:uid="{48290128-E37A-46A5-9B76-FDB2B33CC1BB}"/>
    <cellStyle name="dollar00 2 2 4" xfId="2201" xr:uid="{BFCDFB68-C18C-4179-8563-4227465F27F6}"/>
    <cellStyle name="dollar00 2 3" xfId="1726" xr:uid="{D6B8194B-E9FD-479F-93AD-2E7DEC4FE366}"/>
    <cellStyle name="dollar00 2 4" xfId="1919" xr:uid="{B0CD14DC-7926-427D-9E1E-60C61B3E15FC}"/>
    <cellStyle name="dollar00 2 5" xfId="2106" xr:uid="{2D9C0C9C-D44B-42A9-AC54-EB8E00B4C15A}"/>
    <cellStyle name="dollar00 3" xfId="1626" xr:uid="{931FDA07-F2E1-4DCC-B5D1-18870810982A}"/>
    <cellStyle name="dollar00 3 2" xfId="1821" xr:uid="{5367954D-37E6-4E57-8B6B-D76A4AD60823}"/>
    <cellStyle name="dollar00 3 3" xfId="2015" xr:uid="{A295AF47-B22D-4F78-B4B2-558195AFBD05}"/>
    <cellStyle name="dollar00 3 4" xfId="2200" xr:uid="{FB349AA2-FA25-4BB2-82D2-1B7EC3E83312}"/>
    <cellStyle name="dollar00 4" xfId="1725" xr:uid="{4D007D4D-7954-4CB2-8576-D192C886F048}"/>
    <cellStyle name="dollar00 5" xfId="1918" xr:uid="{3691E0F7-C780-4512-9890-CEF5C250D002}"/>
    <cellStyle name="dollar00 6" xfId="2105" xr:uid="{E0A84922-AB0E-4446-B80D-82D3A1B49BB5}"/>
    <cellStyle name="Dotted Line" xfId="863" xr:uid="{00000000-0005-0000-0000-000060030000}"/>
    <cellStyle name="Emphasis 1" xfId="864" xr:uid="{00000000-0005-0000-0000-000061030000}"/>
    <cellStyle name="Emphasis 1 2" xfId="865" xr:uid="{00000000-0005-0000-0000-000062030000}"/>
    <cellStyle name="Emphasis 1 3" xfId="866" xr:uid="{00000000-0005-0000-0000-000063030000}"/>
    <cellStyle name="Emphasis 1 4" xfId="867" xr:uid="{00000000-0005-0000-0000-000064030000}"/>
    <cellStyle name="Emphasis 1 5" xfId="868" xr:uid="{00000000-0005-0000-0000-000065030000}"/>
    <cellStyle name="Emphasis 2" xfId="869" xr:uid="{00000000-0005-0000-0000-000066030000}"/>
    <cellStyle name="Emphasis 2 2" xfId="870" xr:uid="{00000000-0005-0000-0000-000067030000}"/>
    <cellStyle name="Emphasis 2 3" xfId="871" xr:uid="{00000000-0005-0000-0000-000068030000}"/>
    <cellStyle name="Emphasis 2 4" xfId="872" xr:uid="{00000000-0005-0000-0000-000069030000}"/>
    <cellStyle name="Emphasis 2 5" xfId="873" xr:uid="{00000000-0005-0000-0000-00006A030000}"/>
    <cellStyle name="Emphasis 3" xfId="874" xr:uid="{00000000-0005-0000-0000-00006B030000}"/>
    <cellStyle name="Enter Currency (0)" xfId="875" xr:uid="{00000000-0005-0000-0000-00006C030000}"/>
    <cellStyle name="Enter Currency (0) 2" xfId="876" xr:uid="{00000000-0005-0000-0000-00006D030000}"/>
    <cellStyle name="Enter Currency (0) 2 2" xfId="1629" xr:uid="{BE925D41-BD46-49DF-838E-6ACF44E8A0F4}"/>
    <cellStyle name="Enter Currency (0) 2 2 2" xfId="1824" xr:uid="{56CC386C-F2C9-4172-BE76-AB968402B437}"/>
    <cellStyle name="Enter Currency (0) 2 2 3" xfId="2018" xr:uid="{F9D6037D-C0AE-4D19-B1AA-64544565E051}"/>
    <cellStyle name="Enter Currency (0) 2 2 4" xfId="2203" xr:uid="{381107FE-FF4A-45E6-8BB7-3F9B45AC3F2E}"/>
    <cellStyle name="Enter Currency (0) 2 3" xfId="1728" xr:uid="{47395588-0F0C-4EF1-89FC-3CED1A64C3C7}"/>
    <cellStyle name="Enter Currency (0) 2 4" xfId="1921" xr:uid="{6FA2D0A5-40C1-45DA-BE48-36E88D5ACBE9}"/>
    <cellStyle name="Enter Currency (0) 2 5" xfId="2108" xr:uid="{251F36E5-2543-42F2-8A7A-516395CBC861}"/>
    <cellStyle name="Enter Currency (0) 3" xfId="1628" xr:uid="{C789091B-68B5-4CED-BDC6-EBD0BE67F558}"/>
    <cellStyle name="Enter Currency (0) 3 2" xfId="1823" xr:uid="{6740204E-85FC-4A4C-9BD3-86286BC1445C}"/>
    <cellStyle name="Enter Currency (0) 3 3" xfId="2017" xr:uid="{9B66A241-DEDA-4C67-95E7-F4020C8620CA}"/>
    <cellStyle name="Enter Currency (0) 3 4" xfId="2202" xr:uid="{3B3BF6B4-B300-4720-A539-F784D7CAD7BB}"/>
    <cellStyle name="Enter Currency (0) 4" xfId="1727" xr:uid="{463AA9AE-2D24-4530-85A1-6B95CAA2C531}"/>
    <cellStyle name="Enter Currency (0) 5" xfId="1920" xr:uid="{1DCC30D9-9EDD-4B4D-935F-2FEEAFE56C0C}"/>
    <cellStyle name="Enter Currency (0) 6" xfId="2107" xr:uid="{3374FC99-B061-42DA-8AA8-F9B2220878E3}"/>
    <cellStyle name="Enter Currency (2)" xfId="877" xr:uid="{00000000-0005-0000-0000-00006E030000}"/>
    <cellStyle name="Enter Units (0)" xfId="878" xr:uid="{00000000-0005-0000-0000-00006F030000}"/>
    <cellStyle name="Enter Units (0) 2" xfId="879" xr:uid="{00000000-0005-0000-0000-000070030000}"/>
    <cellStyle name="Enter Units (0) 2 2" xfId="1631" xr:uid="{1E6F3EA6-22C1-443A-A61D-D148471F5C49}"/>
    <cellStyle name="Enter Units (0) 2 2 2" xfId="1826" xr:uid="{2AD9DA99-228C-4857-A625-9589A1C5DDD0}"/>
    <cellStyle name="Enter Units (0) 2 2 3" xfId="2020" xr:uid="{0FF09017-862B-4835-B005-22D30BFE8F2A}"/>
    <cellStyle name="Enter Units (0) 2 2 4" xfId="2205" xr:uid="{3186A032-4DEB-4108-A8D1-2A595B3CF39A}"/>
    <cellStyle name="Enter Units (0) 2 3" xfId="1730" xr:uid="{ACA31308-A831-4C6F-869E-938946969ABE}"/>
    <cellStyle name="Enter Units (0) 2 4" xfId="1923" xr:uid="{3E1EC488-EA36-49B2-BEB7-6B09659EDCE1}"/>
    <cellStyle name="Enter Units (0) 2 5" xfId="2110" xr:uid="{F76DF9F7-539A-4A84-9CD6-31A2F4E12BEB}"/>
    <cellStyle name="Enter Units (0) 3" xfId="1630" xr:uid="{F2593623-ADA8-48DA-9E0A-E89F588E0AE1}"/>
    <cellStyle name="Enter Units (0) 3 2" xfId="1825" xr:uid="{7E4DDFF7-A705-4F1D-901A-2D012F7CC66A}"/>
    <cellStyle name="Enter Units (0) 3 3" xfId="2019" xr:uid="{0CD1C1A9-59DB-405E-994E-67D58399261A}"/>
    <cellStyle name="Enter Units (0) 3 4" xfId="2204" xr:uid="{70C5F54C-D3CB-4AF6-8393-91427481CB70}"/>
    <cellStyle name="Enter Units (0) 4" xfId="1729" xr:uid="{7A31A30D-F624-47DC-B1A4-78F8693A30CD}"/>
    <cellStyle name="Enter Units (0) 5" xfId="1922" xr:uid="{3465E141-F3DE-4D47-92A9-712E107BF471}"/>
    <cellStyle name="Enter Units (0) 6" xfId="2109" xr:uid="{4FD5A2A3-38F5-4316-A06B-5EAACD3CE6D3}"/>
    <cellStyle name="Enter Units (1)" xfId="880" xr:uid="{00000000-0005-0000-0000-000071030000}"/>
    <cellStyle name="Enter Units (2)" xfId="881" xr:uid="{00000000-0005-0000-0000-000072030000}"/>
    <cellStyle name="Entered" xfId="882" xr:uid="{00000000-0005-0000-0000-000073030000}"/>
    <cellStyle name="EntryCell" xfId="883" xr:uid="{00000000-0005-0000-0000-000074030000}"/>
    <cellStyle name="Euro" xfId="884" xr:uid="{00000000-0005-0000-0000-000075030000}"/>
    <cellStyle name="Explanatory Text 2" xfId="885" xr:uid="{00000000-0005-0000-0000-000076030000}"/>
    <cellStyle name="Explanatory Text 2 2" xfId="886" xr:uid="{00000000-0005-0000-0000-000077030000}"/>
    <cellStyle name="Explanatory Text 3" xfId="887" xr:uid="{00000000-0005-0000-0000-000078030000}"/>
    <cellStyle name="Explanatory Text 3 2" xfId="888" xr:uid="{00000000-0005-0000-0000-000079030000}"/>
    <cellStyle name="Explanatory Text 4" xfId="889" xr:uid="{00000000-0005-0000-0000-00007A030000}"/>
    <cellStyle name="Explanatory Text 4 2" xfId="890" xr:uid="{00000000-0005-0000-0000-00007B030000}"/>
    <cellStyle name="Explanatory Text 5" xfId="891" xr:uid="{00000000-0005-0000-0000-00007C030000}"/>
    <cellStyle name="Explanatory Text 6" xfId="892" xr:uid="{00000000-0005-0000-0000-00007D030000}"/>
    <cellStyle name="Factor" xfId="893" xr:uid="{00000000-0005-0000-0000-00007E030000}"/>
    <cellStyle name="fav%" xfId="894" xr:uid="{00000000-0005-0000-0000-00007F030000}"/>
    <cellStyle name="FinClose" xfId="895" xr:uid="{00000000-0005-0000-0000-000080030000}"/>
    <cellStyle name="Fixed" xfId="896" xr:uid="{00000000-0005-0000-0000-000081030000}"/>
    <cellStyle name="Footnote" xfId="897" xr:uid="{00000000-0005-0000-0000-000082030000}"/>
    <cellStyle name="Good 2" xfId="898" xr:uid="{00000000-0005-0000-0000-000083030000}"/>
    <cellStyle name="Good 2 2" xfId="899" xr:uid="{00000000-0005-0000-0000-000084030000}"/>
    <cellStyle name="Good 2 2 2" xfId="900" xr:uid="{00000000-0005-0000-0000-000085030000}"/>
    <cellStyle name="Good 3" xfId="901" xr:uid="{00000000-0005-0000-0000-000086030000}"/>
    <cellStyle name="Good 3 2" xfId="902" xr:uid="{00000000-0005-0000-0000-000087030000}"/>
    <cellStyle name="Good 3 2 2" xfId="903" xr:uid="{00000000-0005-0000-0000-000088030000}"/>
    <cellStyle name="Good 4" xfId="904" xr:uid="{00000000-0005-0000-0000-000089030000}"/>
    <cellStyle name="Good 4 2" xfId="905" xr:uid="{00000000-0005-0000-0000-00008A030000}"/>
    <cellStyle name="Good 4 2 2" xfId="906" xr:uid="{00000000-0005-0000-0000-00008B030000}"/>
    <cellStyle name="Good 5" xfId="907" xr:uid="{00000000-0005-0000-0000-00008C030000}"/>
    <cellStyle name="Good 5 2" xfId="908" xr:uid="{00000000-0005-0000-0000-00008D030000}"/>
    <cellStyle name="Good 5 2 2" xfId="909" xr:uid="{00000000-0005-0000-0000-00008E030000}"/>
    <cellStyle name="Good 5 3" xfId="910" xr:uid="{00000000-0005-0000-0000-00008F030000}"/>
    <cellStyle name="Good 6" xfId="911" xr:uid="{00000000-0005-0000-0000-000090030000}"/>
    <cellStyle name="Grey" xfId="912" xr:uid="{00000000-0005-0000-0000-000091030000}"/>
    <cellStyle name="H«/_x0007_HnþýHnþ¸/_x000c_N_x0001_¯,,_x0001__x0012_OÔ" xfId="913" xr:uid="{00000000-0005-0000-0000-000092030000}"/>
    <cellStyle name="H«/_x0007_HnþýHnþ¸/_x000c_N_x0001_¯,,_x0001__x0012_OÔ 2" xfId="914" xr:uid="{00000000-0005-0000-0000-000093030000}"/>
    <cellStyle name="Hard Percent" xfId="915" xr:uid="{00000000-0005-0000-0000-000094030000}"/>
    <cellStyle name="Head 1" xfId="916" xr:uid="{00000000-0005-0000-0000-000095030000}"/>
    <cellStyle name="Header" xfId="917" xr:uid="{00000000-0005-0000-0000-000096030000}"/>
    <cellStyle name="Header1" xfId="918" xr:uid="{00000000-0005-0000-0000-000097030000}"/>
    <cellStyle name="Header2" xfId="919" xr:uid="{00000000-0005-0000-0000-000098030000}"/>
    <cellStyle name="Headers" xfId="920" xr:uid="{00000000-0005-0000-0000-000099030000}"/>
    <cellStyle name="Heading" xfId="921" xr:uid="{00000000-0005-0000-0000-00009A030000}"/>
    <cellStyle name="Heading 1 2" xfId="922" xr:uid="{00000000-0005-0000-0000-00009B030000}"/>
    <cellStyle name="Heading 1 2 2" xfId="923" xr:uid="{00000000-0005-0000-0000-00009C030000}"/>
    <cellStyle name="Heading 1 3" xfId="924" xr:uid="{00000000-0005-0000-0000-00009D030000}"/>
    <cellStyle name="Heading 1 3 2" xfId="925" xr:uid="{00000000-0005-0000-0000-00009E030000}"/>
    <cellStyle name="Heading 1 4" xfId="926" xr:uid="{00000000-0005-0000-0000-00009F030000}"/>
    <cellStyle name="Heading 1 4 2" xfId="927" xr:uid="{00000000-0005-0000-0000-0000A0030000}"/>
    <cellStyle name="Heading 1 5" xfId="928" xr:uid="{00000000-0005-0000-0000-0000A1030000}"/>
    <cellStyle name="Heading 1 6" xfId="929" xr:uid="{00000000-0005-0000-0000-0000A2030000}"/>
    <cellStyle name="Heading 2 2" xfId="930" xr:uid="{00000000-0005-0000-0000-0000A3030000}"/>
    <cellStyle name="Heading 2 2 2" xfId="931" xr:uid="{00000000-0005-0000-0000-0000A4030000}"/>
    <cellStyle name="Heading 2 3" xfId="932" xr:uid="{00000000-0005-0000-0000-0000A5030000}"/>
    <cellStyle name="Heading 2 3 2" xfId="933" xr:uid="{00000000-0005-0000-0000-0000A6030000}"/>
    <cellStyle name="Heading 2 4" xfId="934" xr:uid="{00000000-0005-0000-0000-0000A7030000}"/>
    <cellStyle name="Heading 2 4 2" xfId="935" xr:uid="{00000000-0005-0000-0000-0000A8030000}"/>
    <cellStyle name="Heading 2 5" xfId="936" xr:uid="{00000000-0005-0000-0000-0000A9030000}"/>
    <cellStyle name="Heading 2 6" xfId="937" xr:uid="{00000000-0005-0000-0000-0000AA030000}"/>
    <cellStyle name="Heading 3 2" xfId="938" xr:uid="{00000000-0005-0000-0000-0000AB030000}"/>
    <cellStyle name="Heading 3 2 2" xfId="939" xr:uid="{00000000-0005-0000-0000-0000AC030000}"/>
    <cellStyle name="Heading 3 3" xfId="940" xr:uid="{00000000-0005-0000-0000-0000AD030000}"/>
    <cellStyle name="Heading 3 3 2" xfId="941" xr:uid="{00000000-0005-0000-0000-0000AE030000}"/>
    <cellStyle name="Heading 3 4" xfId="942" xr:uid="{00000000-0005-0000-0000-0000AF030000}"/>
    <cellStyle name="Heading 3 5" xfId="943" xr:uid="{00000000-0005-0000-0000-0000B0030000}"/>
    <cellStyle name="Heading 3 6" xfId="944" xr:uid="{00000000-0005-0000-0000-0000B1030000}"/>
    <cellStyle name="Heading 4 2" xfId="945" xr:uid="{00000000-0005-0000-0000-0000B2030000}"/>
    <cellStyle name="Heading 4 3" xfId="946" xr:uid="{00000000-0005-0000-0000-0000B3030000}"/>
    <cellStyle name="Heading1" xfId="947" xr:uid="{00000000-0005-0000-0000-0000B4030000}"/>
    <cellStyle name="Heading2" xfId="948" xr:uid="{00000000-0005-0000-0000-0000B5030000}"/>
    <cellStyle name="Heading3" xfId="949" xr:uid="{00000000-0005-0000-0000-0000B6030000}"/>
    <cellStyle name="Heading4" xfId="950" xr:uid="{00000000-0005-0000-0000-0000B7030000}"/>
    <cellStyle name="HEADINGS" xfId="951" xr:uid="{00000000-0005-0000-0000-0000B8030000}"/>
    <cellStyle name="HEADINGS 2" xfId="952" xr:uid="{00000000-0005-0000-0000-0000B9030000}"/>
    <cellStyle name="HEADINGSTOP" xfId="953" xr:uid="{00000000-0005-0000-0000-0000BA030000}"/>
    <cellStyle name="HHV" xfId="954" xr:uid="{00000000-0005-0000-0000-0000BB030000}"/>
    <cellStyle name="Hi Lite" xfId="955" xr:uid="{00000000-0005-0000-0000-0000BC030000}"/>
    <cellStyle name="Hidden" xfId="956" xr:uid="{00000000-0005-0000-0000-0000BD030000}"/>
    <cellStyle name="HiLite" xfId="957" xr:uid="{00000000-0005-0000-0000-0000BE030000}"/>
    <cellStyle name="Input [yellow]" xfId="958" xr:uid="{00000000-0005-0000-0000-0000C0030000}"/>
    <cellStyle name="Input 0" xfId="959" xr:uid="{00000000-0005-0000-0000-0000C1030000}"/>
    <cellStyle name="Input 2" xfId="960" xr:uid="{00000000-0005-0000-0000-0000C2030000}"/>
    <cellStyle name="Input 2 2" xfId="961" xr:uid="{00000000-0005-0000-0000-0000C3030000}"/>
    <cellStyle name="Input 3" xfId="962" xr:uid="{00000000-0005-0000-0000-0000C4030000}"/>
    <cellStyle name="Input 3 2" xfId="963" xr:uid="{00000000-0005-0000-0000-0000C5030000}"/>
    <cellStyle name="Input 4" xfId="964" xr:uid="{00000000-0005-0000-0000-0000C6030000}"/>
    <cellStyle name="Input 4 2" xfId="965" xr:uid="{00000000-0005-0000-0000-0000C7030000}"/>
    <cellStyle name="Input 5" xfId="966" xr:uid="{00000000-0005-0000-0000-0000C8030000}"/>
    <cellStyle name="Input 6" xfId="967" xr:uid="{00000000-0005-0000-0000-0000C9030000}"/>
    <cellStyle name="Input 7" xfId="968" xr:uid="{00000000-0005-0000-0000-0000CA030000}"/>
    <cellStyle name="Input 8" xfId="969" xr:uid="{00000000-0005-0000-0000-0000CB030000}"/>
    <cellStyle name="Input 9" xfId="970" xr:uid="{00000000-0005-0000-0000-0000CC030000}"/>
    <cellStyle name="Input Cells" xfId="971" xr:uid="{00000000-0005-0000-0000-0000CD030000}"/>
    <cellStyle name="Input Value" xfId="972" xr:uid="{00000000-0005-0000-0000-0000CE030000}"/>
    <cellStyle name="InputCell" xfId="973" xr:uid="{00000000-0005-0000-0000-0000CF030000}"/>
    <cellStyle name="Integer" xfId="974" xr:uid="{00000000-0005-0000-0000-0000D0030000}"/>
    <cellStyle name="Item" xfId="975" xr:uid="{00000000-0005-0000-0000-0000D1030000}"/>
    <cellStyle name="ItemTypeClass" xfId="976" xr:uid="{00000000-0005-0000-0000-0000D2030000}"/>
    <cellStyle name="Komma [0]_GRAF A-V vs FOREC" xfId="977" xr:uid="{00000000-0005-0000-0000-0000D3030000}"/>
    <cellStyle name="Komma_GRAF A-V vs FOREC" xfId="978" xr:uid="{00000000-0005-0000-0000-0000D4030000}"/>
    <cellStyle name="KP_Normal" xfId="979" xr:uid="{00000000-0005-0000-0000-0000D5030000}"/>
    <cellStyle name="Label" xfId="980" xr:uid="{00000000-0005-0000-0000-0000D6030000}"/>
    <cellStyle name="left" xfId="981" xr:uid="{00000000-0005-0000-0000-0000D7030000}"/>
    <cellStyle name="Lien hypertexte 2" xfId="2228" xr:uid="{AE6CB0B1-365E-4AAA-BC59-4514CD4C7DAE}"/>
    <cellStyle name="Lien hypertexte visité" xfId="982" xr:uid="{00000000-0005-0000-0000-0000D9030000}"/>
    <cellStyle name="Link Currency (0)" xfId="983" xr:uid="{00000000-0005-0000-0000-0000DB030000}"/>
    <cellStyle name="Link Currency (0) 2" xfId="984" xr:uid="{00000000-0005-0000-0000-0000DC030000}"/>
    <cellStyle name="Link Currency (0) 2 2" xfId="1633" xr:uid="{FE55110C-C024-4E79-8D35-DBD7170DC774}"/>
    <cellStyle name="Link Currency (0) 2 2 2" xfId="1828" xr:uid="{DBDBC190-E1DB-459C-88BC-CA1D1B568AA9}"/>
    <cellStyle name="Link Currency (0) 2 2 3" xfId="2022" xr:uid="{EC8031AD-EC9D-4206-AF82-1AD29A6A3E75}"/>
    <cellStyle name="Link Currency (0) 2 2 4" xfId="2207" xr:uid="{D814FE78-E2C7-44AF-8866-C0EECE9E512A}"/>
    <cellStyle name="Link Currency (0) 2 3" xfId="1732" xr:uid="{F96D5691-F1BE-4FED-99FF-C7A1A5260387}"/>
    <cellStyle name="Link Currency (0) 2 4" xfId="1926" xr:uid="{AE2D8E8C-76D1-44AD-8A83-D1A4B929DD5A}"/>
    <cellStyle name="Link Currency (0) 2 5" xfId="2112" xr:uid="{DB479001-2EC1-4221-A3CF-2CE50D172536}"/>
    <cellStyle name="Link Currency (0) 3" xfId="1632" xr:uid="{9FB18ED3-C4AE-4092-8DFF-D926816B48E4}"/>
    <cellStyle name="Link Currency (0) 3 2" xfId="1827" xr:uid="{1E026059-2ACD-49B3-B365-BB58A41448E6}"/>
    <cellStyle name="Link Currency (0) 3 3" xfId="2021" xr:uid="{30D1181E-A12A-4248-93E5-EAB22E64EA33}"/>
    <cellStyle name="Link Currency (0) 3 4" xfId="2206" xr:uid="{9611B049-0371-489A-86B3-FBBED71EA18C}"/>
    <cellStyle name="Link Currency (0) 4" xfId="1731" xr:uid="{BEB44575-9AAA-40C9-8FA1-515CFA20FDD5}"/>
    <cellStyle name="Link Currency (0) 5" xfId="1925" xr:uid="{F365AE3B-DE5F-4D8D-B6F4-C406FA84BA6D}"/>
    <cellStyle name="Link Currency (0) 6" xfId="2111" xr:uid="{584C308E-336A-40A2-8191-7319BA10ADBC}"/>
    <cellStyle name="Link Currency (2)" xfId="985" xr:uid="{00000000-0005-0000-0000-0000DD030000}"/>
    <cellStyle name="Link Units (0)" xfId="986" xr:uid="{00000000-0005-0000-0000-0000DE030000}"/>
    <cellStyle name="Link Units (0) 2" xfId="987" xr:uid="{00000000-0005-0000-0000-0000DF030000}"/>
    <cellStyle name="Link Units (0) 2 2" xfId="1635" xr:uid="{67B61672-D30E-45EA-B086-3A065EB0EF0D}"/>
    <cellStyle name="Link Units (0) 2 2 2" xfId="1830" xr:uid="{0C8EB7E5-25CE-481C-AF4C-02FED74E2DCB}"/>
    <cellStyle name="Link Units (0) 2 2 3" xfId="2024" xr:uid="{852CC4ED-30A0-4B75-AD35-DAE685C7E0D8}"/>
    <cellStyle name="Link Units (0) 2 2 4" xfId="2209" xr:uid="{C60C32D9-4E9A-4F3C-8835-51C2531708A8}"/>
    <cellStyle name="Link Units (0) 2 3" xfId="1734" xr:uid="{E3574E2E-3013-48BA-8631-26B2A818B30B}"/>
    <cellStyle name="Link Units (0) 2 4" xfId="1928" xr:uid="{EA1855BB-A43C-4E59-A48C-88CC01F471C5}"/>
    <cellStyle name="Link Units (0) 2 5" xfId="2114" xr:uid="{308A16A7-9EB3-4510-9279-7E28B084DA53}"/>
    <cellStyle name="Link Units (0) 3" xfId="1634" xr:uid="{070466C0-6C4C-4191-A580-F88EAE7FB677}"/>
    <cellStyle name="Link Units (0) 3 2" xfId="1829" xr:uid="{CF77928E-156F-4EDC-A15A-E0B8DE911561}"/>
    <cellStyle name="Link Units (0) 3 3" xfId="2023" xr:uid="{779A18CC-63A9-4543-90F5-D13F5036C39D}"/>
    <cellStyle name="Link Units (0) 3 4" xfId="2208" xr:uid="{43683742-D68E-450A-9A26-320162A8531E}"/>
    <cellStyle name="Link Units (0) 4" xfId="1733" xr:uid="{4C241E22-D92F-4879-92B6-0328EAB7C851}"/>
    <cellStyle name="Link Units (0) 5" xfId="1927" xr:uid="{53478B01-2CB1-4A37-98D7-B157809A050D}"/>
    <cellStyle name="Link Units (0) 6" xfId="2113" xr:uid="{9D45498B-4371-42CA-9892-5AF8DB5807E1}"/>
    <cellStyle name="Link Units (1)" xfId="988" xr:uid="{00000000-0005-0000-0000-0000E0030000}"/>
    <cellStyle name="Link Units (2)" xfId="989" xr:uid="{00000000-0005-0000-0000-0000E1030000}"/>
    <cellStyle name="Linked Cell 2" xfId="990" xr:uid="{00000000-0005-0000-0000-0000E2030000}"/>
    <cellStyle name="Linked Cell 2 2" xfId="991" xr:uid="{00000000-0005-0000-0000-0000E3030000}"/>
    <cellStyle name="Linked Cell 3" xfId="992" xr:uid="{00000000-0005-0000-0000-0000E4030000}"/>
    <cellStyle name="Linked Cell 3 2" xfId="993" xr:uid="{00000000-0005-0000-0000-0000E5030000}"/>
    <cellStyle name="Linked Cell 4" xfId="994" xr:uid="{00000000-0005-0000-0000-0000E6030000}"/>
    <cellStyle name="Linked Cell 4 2" xfId="995" xr:uid="{00000000-0005-0000-0000-0000E7030000}"/>
    <cellStyle name="Linked Cell 5" xfId="996" xr:uid="{00000000-0005-0000-0000-0000E8030000}"/>
    <cellStyle name="Linked Cell 6" xfId="997" xr:uid="{00000000-0005-0000-0000-0000E9030000}"/>
    <cellStyle name="Linked Cells" xfId="998" xr:uid="{00000000-0005-0000-0000-0000EA030000}"/>
    <cellStyle name="Locked" xfId="999" xr:uid="{00000000-0005-0000-0000-0000EB030000}"/>
    <cellStyle name="Map Labels" xfId="1000" xr:uid="{00000000-0005-0000-0000-0000EC030000}"/>
    <cellStyle name="Map Legend" xfId="1001" xr:uid="{00000000-0005-0000-0000-0000ED030000}"/>
    <cellStyle name="Map Title" xfId="1002" xr:uid="{00000000-0005-0000-0000-0000EE030000}"/>
    <cellStyle name="Mil" xfId="1003" xr:uid="{00000000-0005-0000-0000-0000EF030000}"/>
    <cellStyle name="Millares [0]_96 Risk" xfId="1004" xr:uid="{00000000-0005-0000-0000-0000F0030000}"/>
    <cellStyle name="Millares_96 Risk" xfId="1005" xr:uid="{00000000-0005-0000-0000-0000F1030000}"/>
    <cellStyle name="Milliers 2" xfId="2225" xr:uid="{0864BE41-291C-46B6-BE93-719F8C383493}"/>
    <cellStyle name="Million $" xfId="1006" xr:uid="{00000000-0005-0000-0000-0000F4030000}"/>
    <cellStyle name="Moneda [0]_96 Risk" xfId="1007" xr:uid="{00000000-0005-0000-0000-0000F5030000}"/>
    <cellStyle name="Moneda_96 Risk" xfId="1008" xr:uid="{00000000-0005-0000-0000-0000F6030000}"/>
    <cellStyle name="Month" xfId="1009" xr:uid="{00000000-0005-0000-0000-0000F9030000}"/>
    <cellStyle name="Multiple" xfId="1010" xr:uid="{00000000-0005-0000-0000-0000FA030000}"/>
    <cellStyle name="Neutral 2" xfId="1011" xr:uid="{00000000-0005-0000-0000-0000FB030000}"/>
    <cellStyle name="Neutral 2 2" xfId="1012" xr:uid="{00000000-0005-0000-0000-0000FC030000}"/>
    <cellStyle name="Neutral 3" xfId="1013" xr:uid="{00000000-0005-0000-0000-0000FD030000}"/>
    <cellStyle name="Neutral 3 2" xfId="1014" xr:uid="{00000000-0005-0000-0000-0000FE030000}"/>
    <cellStyle name="Neutral 4" xfId="1015" xr:uid="{00000000-0005-0000-0000-0000FF030000}"/>
    <cellStyle name="Neutral 4 2" xfId="1016" xr:uid="{00000000-0005-0000-0000-000000040000}"/>
    <cellStyle name="Neutral 5" xfId="1017" xr:uid="{00000000-0005-0000-0000-000001040000}"/>
    <cellStyle name="Neutral 6" xfId="1018" xr:uid="{00000000-0005-0000-0000-000002040000}"/>
    <cellStyle name="no dec" xfId="1019" xr:uid="{00000000-0005-0000-0000-000003040000}"/>
    <cellStyle name="No-Action" xfId="1020" xr:uid="{00000000-0005-0000-0000-000004040000}"/>
    <cellStyle name="NoEntry" xfId="1021" xr:uid="{00000000-0005-0000-0000-000005040000}"/>
    <cellStyle name="Non d‚fini" xfId="1022" xr:uid="{00000000-0005-0000-0000-000006040000}"/>
    <cellStyle name="Non_definito" xfId="1023" xr:uid="{00000000-0005-0000-0000-000007040000}"/>
    <cellStyle name="Normal" xfId="0" builtinId="0"/>
    <cellStyle name="Normal - Style1" xfId="1024" xr:uid="{00000000-0005-0000-0000-000009040000}"/>
    <cellStyle name="Normal 000$" xfId="1025" xr:uid="{00000000-0005-0000-0000-00000A040000}"/>
    <cellStyle name="Normal 10" xfId="1026" xr:uid="{00000000-0005-0000-0000-00000B040000}"/>
    <cellStyle name="Normal 11" xfId="1027" xr:uid="{00000000-0005-0000-0000-00000C040000}"/>
    <cellStyle name="Normal 12" xfId="1028" xr:uid="{00000000-0005-0000-0000-00000D040000}"/>
    <cellStyle name="Normal 13" xfId="1029" xr:uid="{00000000-0005-0000-0000-00000E040000}"/>
    <cellStyle name="Normal 14" xfId="1030" xr:uid="{00000000-0005-0000-0000-00000F040000}"/>
    <cellStyle name="Normal 15" xfId="1031" xr:uid="{00000000-0005-0000-0000-000010040000}"/>
    <cellStyle name="Normal 16" xfId="1032" xr:uid="{00000000-0005-0000-0000-000011040000}"/>
    <cellStyle name="Normal 17" xfId="1033" xr:uid="{00000000-0005-0000-0000-000012040000}"/>
    <cellStyle name="Normal 17 2" xfId="1636" xr:uid="{A95C0645-47BE-4F26-BC00-B11A83D6BD65}"/>
    <cellStyle name="Normal 17 2 2" xfId="1831" xr:uid="{CF29F6F4-17D9-4C2D-BB02-0FAD61C954BF}"/>
    <cellStyle name="Normal 17 2 3" xfId="2025" xr:uid="{C374F5A3-54B5-4901-98A7-E7302A37EE1F}"/>
    <cellStyle name="Normal 17 2 4" xfId="2210" xr:uid="{178CFD25-5425-42E0-A6F0-7369AA715968}"/>
    <cellStyle name="Normal 17 3" xfId="1736" xr:uid="{40AB876D-0BFD-4578-A844-DF3D20F85015}"/>
    <cellStyle name="Normal 17 4" xfId="1930" xr:uid="{67649231-6E69-421A-8A6C-4148EA183A1B}"/>
    <cellStyle name="Normal 17 5" xfId="2115" xr:uid="{0817F98A-9B09-491B-9980-70B173D16B89}"/>
    <cellStyle name="Normal 2" xfId="1034" xr:uid="{00000000-0005-0000-0000-000013040000}"/>
    <cellStyle name="Normal 2 2" xfId="1035" xr:uid="{00000000-0005-0000-0000-000014040000}"/>
    <cellStyle name="Normal 2 2 2" xfId="1036" xr:uid="{00000000-0005-0000-0000-000015040000}"/>
    <cellStyle name="Normal 2 3" xfId="1037" xr:uid="{00000000-0005-0000-0000-000016040000}"/>
    <cellStyle name="Normal 2 4" xfId="1038" xr:uid="{00000000-0005-0000-0000-000017040000}"/>
    <cellStyle name="Normal 2 4 2" xfId="1637" xr:uid="{0CC57CC9-59B1-461C-B666-96E2A1C073B3}"/>
    <cellStyle name="Normal 2 4 2 2" xfId="1832" xr:uid="{8E61D329-FF0D-451D-9E51-A3EDEE14C57B}"/>
    <cellStyle name="Normal 2 4 2 3" xfId="2026" xr:uid="{E464F297-2C09-4761-AEF9-80569BA6083C}"/>
    <cellStyle name="Normal 2 4 2 4" xfId="2211" xr:uid="{B7399E03-95EA-411D-ABD3-8D05D5E2D374}"/>
    <cellStyle name="Normal 2 4 3" xfId="1738" xr:uid="{F81747B3-3715-43F0-B758-34CCD946F115}"/>
    <cellStyle name="Normal 2 4 4" xfId="1932" xr:uid="{24F1F6B8-C056-4F7E-85DA-2C44A4D564FC}"/>
    <cellStyle name="Normal 2 4 5" xfId="2117" xr:uid="{03A8B1BA-B8C3-4881-91AF-968DF3D9F98D}"/>
    <cellStyle name="Normal 2 5" xfId="1039" xr:uid="{00000000-0005-0000-0000-000018040000}"/>
    <cellStyle name="Normal 2 5 2" xfId="1553" xr:uid="{00000000-0005-0000-0000-000019040000}"/>
    <cellStyle name="Normal 2 5 2 2" xfId="1752" xr:uid="{E0A92E5C-8E94-43BE-BC11-AE796E4A806E}"/>
    <cellStyle name="Normal 2 5 2 3" xfId="1946" xr:uid="{827062BE-4C15-4118-BC08-96DAADA0429E}"/>
    <cellStyle name="Normal 2 5 2 4" xfId="2131" xr:uid="{B5B562B6-9EF9-4472-8F8E-A6DCD08E491D}"/>
    <cellStyle name="Normal 2 5 3" xfId="1739" xr:uid="{EE1D0DDE-1DA1-4B0B-AEE3-F6076C27D0F1}"/>
    <cellStyle name="Normal 2 5 4" xfId="1933" xr:uid="{0E9E9FB2-5A9B-493E-A49A-6E2CB77A8E4A}"/>
    <cellStyle name="Normal 2 5 5" xfId="2118" xr:uid="{7D5421F9-95D7-406B-9EC4-E1B17C7B1EB8}"/>
    <cellStyle name="Normal 2 6" xfId="1737" xr:uid="{9016D945-D9EF-41E2-AAB1-302469B100C4}"/>
    <cellStyle name="Normal 2 7" xfId="1931" xr:uid="{651AAFD5-C3C9-4707-8433-10BA9FB04BC9}"/>
    <cellStyle name="Normal 2 8" xfId="2116" xr:uid="{40311B99-B3DB-450F-91D5-591F2642C491}"/>
    <cellStyle name="Normal 2 9" xfId="2227" xr:uid="{4E7474FD-80E0-407C-811A-F308A2FF19B4}"/>
    <cellStyle name="Normal 2_FINANCE Rate Report - April 2011" xfId="1040" xr:uid="{00000000-0005-0000-0000-00001A040000}"/>
    <cellStyle name="Normal 3" xfId="1041" xr:uid="{00000000-0005-0000-0000-00001B040000}"/>
    <cellStyle name="Normal 3 2" xfId="1042" xr:uid="{00000000-0005-0000-0000-00001C040000}"/>
    <cellStyle name="Normal 3 2 2" xfId="1043" xr:uid="{00000000-0005-0000-0000-00001D040000}"/>
    <cellStyle name="Normal 3 2 2 2" xfId="1639" xr:uid="{D02E31EE-3DED-43A5-9EDC-4058A6DFA7B9}"/>
    <cellStyle name="Normal 3 2 2 2 2" xfId="1834" xr:uid="{0B3E94FB-7684-43D7-9804-D42B8D552772}"/>
    <cellStyle name="Normal 3 2 2 2 3" xfId="2028" xr:uid="{190FB987-1A43-4589-8FC5-3579AC25CACA}"/>
    <cellStyle name="Normal 3 2 2 2 4" xfId="2213" xr:uid="{709C747A-76CA-48FD-9772-3C6612836AD8}"/>
    <cellStyle name="Normal 3 2 2 3" xfId="1741" xr:uid="{AE60240D-F536-498D-B8BC-3D712B311A61}"/>
    <cellStyle name="Normal 3 2 2 4" xfId="1935" xr:uid="{6637A45B-C386-4570-A5D0-44EFCDB04F46}"/>
    <cellStyle name="Normal 3 2 2 5" xfId="2120" xr:uid="{C2CC5D48-EFCA-45B5-8F8E-C2B6C85B9EDE}"/>
    <cellStyle name="Normal 3 2 3" xfId="1044" xr:uid="{00000000-0005-0000-0000-00001E040000}"/>
    <cellStyle name="Normal 3 2 4" xfId="1638" xr:uid="{2845E23F-5466-41A8-8578-DE5445926BBA}"/>
    <cellStyle name="Normal 3 2 4 2" xfId="1833" xr:uid="{2033064B-7A35-4CCE-B96B-29B4EFFF80A0}"/>
    <cellStyle name="Normal 3 2 4 3" xfId="2027" xr:uid="{4B056700-ABDF-47D4-9BCA-B54C75521FA0}"/>
    <cellStyle name="Normal 3 2 4 4" xfId="2212" xr:uid="{199761F9-D040-461F-9600-6AE120CE11A7}"/>
    <cellStyle name="Normal 3 2 5" xfId="1740" xr:uid="{E51AD428-5849-4BBF-82EF-AF3B6B51F8F7}"/>
    <cellStyle name="Normal 3 2 6" xfId="1934" xr:uid="{EC475258-C2FD-43B6-9579-A0B273FC8A3A}"/>
    <cellStyle name="Normal 3 2 7" xfId="2119" xr:uid="{E3465E90-1B81-47FD-8E15-BEFE8003EDF8}"/>
    <cellStyle name="Normal 4" xfId="1045" xr:uid="{00000000-0005-0000-0000-00001F040000}"/>
    <cellStyle name="Normal 5" xfId="1046" xr:uid="{00000000-0005-0000-0000-000020040000}"/>
    <cellStyle name="Normal 5 2" xfId="1047" xr:uid="{00000000-0005-0000-0000-000021040000}"/>
    <cellStyle name="Normal 5 2 2" xfId="1048" xr:uid="{00000000-0005-0000-0000-000022040000}"/>
    <cellStyle name="Normal 5 3" xfId="1640" xr:uid="{775D4188-B27A-49A3-90B9-960A91CA3F76}"/>
    <cellStyle name="Normal 5 3 2" xfId="1835" xr:uid="{74B364D8-DEDD-49DB-9262-74B71A5F6601}"/>
    <cellStyle name="Normal 5 3 3" xfId="2029" xr:uid="{762CBA35-A146-4136-93AF-F117CADF6415}"/>
    <cellStyle name="Normal 5 3 4" xfId="2214" xr:uid="{3BDB0227-B486-4697-B44C-F4951A8A8D56}"/>
    <cellStyle name="Normal 5 4" xfId="1742" xr:uid="{375C93C1-6002-45A7-892C-03A7CE96D88F}"/>
    <cellStyle name="Normal 5 5" xfId="1936" xr:uid="{07EF1D28-82F8-4B17-A1B3-3B67220778B0}"/>
    <cellStyle name="Normal 5 6" xfId="2121" xr:uid="{61504D62-B44A-4C00-BAF1-ED77B232D178}"/>
    <cellStyle name="Normal 6" xfId="1049" xr:uid="{00000000-0005-0000-0000-000023040000}"/>
    <cellStyle name="Normal 6 2" xfId="1050" xr:uid="{00000000-0005-0000-0000-000024040000}"/>
    <cellStyle name="Normal 6 3" xfId="1051" xr:uid="{00000000-0005-0000-0000-000025040000}"/>
    <cellStyle name="Normal 7" xfId="1052" xr:uid="{00000000-0005-0000-0000-000026040000}"/>
    <cellStyle name="Normal 7 2" xfId="1053" xr:uid="{00000000-0005-0000-0000-000027040000}"/>
    <cellStyle name="Normal 7 3" xfId="1054" xr:uid="{00000000-0005-0000-0000-000028040000}"/>
    <cellStyle name="Normal 8" xfId="1055" xr:uid="{00000000-0005-0000-0000-000029040000}"/>
    <cellStyle name="Normal 9" xfId="1056" xr:uid="{00000000-0005-0000-0000-00002A040000}"/>
    <cellStyle name="Normal$" xfId="1057" xr:uid="{00000000-0005-0000-0000-00002B040000}"/>
    <cellStyle name="Normal(10)" xfId="1058" xr:uid="{00000000-0005-0000-0000-00002C040000}"/>
    <cellStyle name="Normal(12)" xfId="1059" xr:uid="{00000000-0005-0000-0000-00002D040000}"/>
    <cellStyle name="Normal(6)" xfId="1060" xr:uid="{00000000-0005-0000-0000-00002E040000}"/>
    <cellStyle name="Normal(8)" xfId="1061" xr:uid="{00000000-0005-0000-0000-00002F040000}"/>
    <cellStyle name="Not Implemented" xfId="1062" xr:uid="{00000000-0005-0000-0000-000030040000}"/>
    <cellStyle name="Note 2" xfId="1063" xr:uid="{00000000-0005-0000-0000-000031040000}"/>
    <cellStyle name="Note 2 2" xfId="1064" xr:uid="{00000000-0005-0000-0000-000032040000}"/>
    <cellStyle name="Note 3" xfId="1065" xr:uid="{00000000-0005-0000-0000-000033040000}"/>
    <cellStyle name="Note 3 2" xfId="1066" xr:uid="{00000000-0005-0000-0000-000034040000}"/>
    <cellStyle name="Note 4" xfId="1067" xr:uid="{00000000-0005-0000-0000-000035040000}"/>
    <cellStyle name="Note 4 2" xfId="1068" xr:uid="{00000000-0005-0000-0000-000036040000}"/>
    <cellStyle name="Note 5" xfId="1069" xr:uid="{00000000-0005-0000-0000-000037040000}"/>
    <cellStyle name="Note 5 2" xfId="1070" xr:uid="{00000000-0005-0000-0000-000038040000}"/>
    <cellStyle name="Note 6" xfId="1071" xr:uid="{00000000-0005-0000-0000-000039040000}"/>
    <cellStyle name="Note 6 2" xfId="1072" xr:uid="{00000000-0005-0000-0000-00003A040000}"/>
    <cellStyle name="Note 6 3" xfId="1073" xr:uid="{00000000-0005-0000-0000-00003B040000}"/>
    <cellStyle name="Œ…‹æØ‚è [0.00]_!!!GO" xfId="1074" xr:uid="{00000000-0005-0000-0000-00003C040000}"/>
    <cellStyle name="Œ…‹æØ‚è_!!!GO" xfId="1075" xr:uid="{00000000-0005-0000-0000-00003D040000}"/>
    <cellStyle name="Onedec_FT Valuation " xfId="1076" xr:uid="{00000000-0005-0000-0000-00003E040000}"/>
    <cellStyle name="Output 2" xfId="1077" xr:uid="{00000000-0005-0000-0000-00003F040000}"/>
    <cellStyle name="Output 2 2" xfId="1078" xr:uid="{00000000-0005-0000-0000-000040040000}"/>
    <cellStyle name="Output 3" xfId="1079" xr:uid="{00000000-0005-0000-0000-000041040000}"/>
    <cellStyle name="Output 3 2" xfId="1080" xr:uid="{00000000-0005-0000-0000-000042040000}"/>
    <cellStyle name="Output 4" xfId="1081" xr:uid="{00000000-0005-0000-0000-000043040000}"/>
    <cellStyle name="Output 4 2" xfId="1082" xr:uid="{00000000-0005-0000-0000-000044040000}"/>
    <cellStyle name="Output 5" xfId="1083" xr:uid="{00000000-0005-0000-0000-000045040000}"/>
    <cellStyle name="Output 6" xfId="1084" xr:uid="{00000000-0005-0000-0000-000046040000}"/>
    <cellStyle name="Output Amounts" xfId="1085" xr:uid="{00000000-0005-0000-0000-000047040000}"/>
    <cellStyle name="Output Column Headings" xfId="1086" xr:uid="{00000000-0005-0000-0000-000048040000}"/>
    <cellStyle name="Output Line Items" xfId="1087" xr:uid="{00000000-0005-0000-0000-000049040000}"/>
    <cellStyle name="Output Report Heading" xfId="1088" xr:uid="{00000000-0005-0000-0000-00004A040000}"/>
    <cellStyle name="Output Report Title" xfId="1089" xr:uid="{00000000-0005-0000-0000-00004B040000}"/>
    <cellStyle name="Page Heading Large" xfId="1090" xr:uid="{00000000-0005-0000-0000-00004C040000}"/>
    <cellStyle name="Page Heading Small" xfId="1091" xr:uid="{00000000-0005-0000-0000-00004D040000}"/>
    <cellStyle name="Page Number" xfId="1092" xr:uid="{00000000-0005-0000-0000-00004E040000}"/>
    <cellStyle name="PageSubTitle" xfId="1093" xr:uid="{00000000-0005-0000-0000-00004F040000}"/>
    <cellStyle name="PageTitle" xfId="1094" xr:uid="{00000000-0005-0000-0000-000050040000}"/>
    <cellStyle name="per m3" xfId="1095" xr:uid="{00000000-0005-0000-0000-000051040000}"/>
    <cellStyle name="per Ton" xfId="1096" xr:uid="{00000000-0005-0000-0000-000052040000}"/>
    <cellStyle name="per.style" xfId="1097" xr:uid="{00000000-0005-0000-0000-000053040000}"/>
    <cellStyle name="Percent" xfId="1098" builtinId="5"/>
    <cellStyle name="Percent (0.0)" xfId="1099" xr:uid="{00000000-0005-0000-0000-000055040000}"/>
    <cellStyle name="Percent [0]" xfId="1100" xr:uid="{00000000-0005-0000-0000-000056040000}"/>
    <cellStyle name="Percent [00]" xfId="1101" xr:uid="{00000000-0005-0000-0000-000057040000}"/>
    <cellStyle name="Percent [2]" xfId="1102" xr:uid="{00000000-0005-0000-0000-000058040000}"/>
    <cellStyle name="Percent 10" xfId="1103" xr:uid="{00000000-0005-0000-0000-000059040000}"/>
    <cellStyle name="Percent 11" xfId="1104" xr:uid="{00000000-0005-0000-0000-00005A040000}"/>
    <cellStyle name="Percent 12" xfId="1105" xr:uid="{00000000-0005-0000-0000-00005B040000}"/>
    <cellStyle name="Percent 13" xfId="1106" xr:uid="{00000000-0005-0000-0000-00005C040000}"/>
    <cellStyle name="Percent 14" xfId="1107" xr:uid="{00000000-0005-0000-0000-00005D040000}"/>
    <cellStyle name="Percent 15" xfId="1108" xr:uid="{00000000-0005-0000-0000-00005E040000}"/>
    <cellStyle name="Percent 16" xfId="1109" xr:uid="{00000000-0005-0000-0000-00005F040000}"/>
    <cellStyle name="Percent 17" xfId="1110" xr:uid="{00000000-0005-0000-0000-000060040000}"/>
    <cellStyle name="Percent 18" xfId="1111" xr:uid="{00000000-0005-0000-0000-000061040000}"/>
    <cellStyle name="Percent 19" xfId="1112" xr:uid="{00000000-0005-0000-0000-000062040000}"/>
    <cellStyle name="Percent 2" xfId="1113" xr:uid="{00000000-0005-0000-0000-000063040000}"/>
    <cellStyle name="Percent 2 2" xfId="1114" xr:uid="{00000000-0005-0000-0000-000064040000}"/>
    <cellStyle name="Percent 2 2 2" xfId="1115" xr:uid="{00000000-0005-0000-0000-000065040000}"/>
    <cellStyle name="Percent 2 3" xfId="1116" xr:uid="{00000000-0005-0000-0000-000066040000}"/>
    <cellStyle name="Percent 2 4" xfId="1117" xr:uid="{00000000-0005-0000-0000-000067040000}"/>
    <cellStyle name="Percent 2 4 2" xfId="1118" xr:uid="{00000000-0005-0000-0000-000068040000}"/>
    <cellStyle name="Percent 20" xfId="1119" xr:uid="{00000000-0005-0000-0000-000069040000}"/>
    <cellStyle name="Percent 21" xfId="1120" xr:uid="{00000000-0005-0000-0000-00006A040000}"/>
    <cellStyle name="Percent 22" xfId="1121" xr:uid="{00000000-0005-0000-0000-00006B040000}"/>
    <cellStyle name="Percent 22 2" xfId="1644" xr:uid="{D86C534E-AC64-410D-B97F-2057593B394B}"/>
    <cellStyle name="Percent 23" xfId="1555" xr:uid="{00000000-0005-0000-0000-00006C040000}"/>
    <cellStyle name="Percent 24" xfId="1643" xr:uid="{D509A23B-A74A-46D7-91B4-CB3495839D00}"/>
    <cellStyle name="Percent 25" xfId="1558" xr:uid="{CA74ACD1-01A7-4059-A294-4623E8F70AA3}"/>
    <cellStyle name="Percent 26" xfId="1642" xr:uid="{8987113B-AF39-42E8-BBF8-5F91227A6F7B}"/>
    <cellStyle name="Percent 27" xfId="1557" xr:uid="{F86AB19D-FFBE-4A24-9675-46CF0397D81F}"/>
    <cellStyle name="Percent 28" xfId="1641" xr:uid="{347788AA-F56C-4BC4-AACD-1596D893CB5E}"/>
    <cellStyle name="Percent 29" xfId="1743" xr:uid="{1BFFF0A8-B680-4C51-9644-D2B4E49D6734}"/>
    <cellStyle name="Percent 3" xfId="1122" xr:uid="{00000000-0005-0000-0000-00006D040000}"/>
    <cellStyle name="Percent 3 2" xfId="1123" xr:uid="{00000000-0005-0000-0000-00006E040000}"/>
    <cellStyle name="Percent 3 2 2" xfId="1124" xr:uid="{00000000-0005-0000-0000-00006F040000}"/>
    <cellStyle name="Percent 3 2 3" xfId="1646" xr:uid="{EB282261-4452-4EA8-ADC5-B2F9BA260032}"/>
    <cellStyle name="Percent 3 3" xfId="1125" xr:uid="{00000000-0005-0000-0000-000070040000}"/>
    <cellStyle name="Percent 3 4" xfId="1645" xr:uid="{F64A3273-C59C-4913-8C31-4EF60D8D8C22}"/>
    <cellStyle name="Percent 30" xfId="1659" xr:uid="{4BDC7D59-59B1-434F-8E85-A066BF79987C}"/>
    <cellStyle name="Percent 31" xfId="1735" xr:uid="{A2210123-50F7-4E1F-A089-0329D07E478C}"/>
    <cellStyle name="Percent 32" xfId="1660" xr:uid="{CE5C93C9-03B1-4EAA-ACC5-96DB7C04D18C}"/>
    <cellStyle name="Percent 33" xfId="1847" xr:uid="{567DD02E-C8D2-4690-BC43-4DD9090A7CC3}"/>
    <cellStyle name="Percent 34" xfId="1937" xr:uid="{A16D505D-665F-4CE9-9723-2ADD06F512AB}"/>
    <cellStyle name="Percent 35" xfId="1849" xr:uid="{5F24B396-FBFE-455A-8BB0-B095574FFC20}"/>
    <cellStyle name="Percent 36" xfId="1929" xr:uid="{E25F951E-559A-4A2A-BC03-C13D6E2D04FC}"/>
    <cellStyle name="Percent 37" xfId="1850" xr:uid="{AA0B81D5-BA34-4968-AC08-1CF77829ECAD}"/>
    <cellStyle name="Percent 38" xfId="1924" xr:uid="{3A6624D5-26A5-43CF-8ED8-F609E7F0D7BA}"/>
    <cellStyle name="Percent 39" xfId="1851" xr:uid="{28E91444-EC8A-4326-8AEA-8319B2FD0DB9}"/>
    <cellStyle name="Percent 4" xfId="1126" xr:uid="{00000000-0005-0000-0000-000071040000}"/>
    <cellStyle name="Percent 4 2" xfId="1127" xr:uid="{00000000-0005-0000-0000-000072040000}"/>
    <cellStyle name="Percent 4 3" xfId="1128" xr:uid="{00000000-0005-0000-0000-000073040000}"/>
    <cellStyle name="Percent 4 3 2" xfId="1648" xr:uid="{64C6B5D6-D59F-43D9-AC53-03182FC7BC84}"/>
    <cellStyle name="Percent 4 4" xfId="1647" xr:uid="{F55EF5BF-0463-43DC-9138-DA920C506803}"/>
    <cellStyle name="Percent 40" xfId="1901" xr:uid="{799AEF36-4453-4CF6-9D91-277A6A1E801E}"/>
    <cellStyle name="Percent 41" xfId="2122" xr:uid="{0CCF5D8B-6625-4CBA-A333-AF4E5FA95E61}"/>
    <cellStyle name="Percent 5" xfId="1129" xr:uid="{00000000-0005-0000-0000-000074040000}"/>
    <cellStyle name="Percent 5 2" xfId="1130" xr:uid="{00000000-0005-0000-0000-000075040000}"/>
    <cellStyle name="Percent 6" xfId="1131" xr:uid="{00000000-0005-0000-0000-000076040000}"/>
    <cellStyle name="Percent 7" xfId="1132" xr:uid="{00000000-0005-0000-0000-000077040000}"/>
    <cellStyle name="Percent 7 2" xfId="1133" xr:uid="{00000000-0005-0000-0000-000078040000}"/>
    <cellStyle name="Percent 7 3" xfId="1134" xr:uid="{00000000-0005-0000-0000-000079040000}"/>
    <cellStyle name="Percent 8" xfId="1135" xr:uid="{00000000-0005-0000-0000-00007A040000}"/>
    <cellStyle name="Percent 8 2" xfId="1136" xr:uid="{00000000-0005-0000-0000-00007B040000}"/>
    <cellStyle name="Percent 8 3" xfId="1137" xr:uid="{00000000-0005-0000-0000-00007C040000}"/>
    <cellStyle name="Percent 9" xfId="1138" xr:uid="{00000000-0005-0000-0000-00007D040000}"/>
    <cellStyle name="Percent Hard" xfId="1139" xr:uid="{00000000-0005-0000-0000-00007E040000}"/>
    <cellStyle name="Percent(10)" xfId="1140" xr:uid="{00000000-0005-0000-0000-00007F040000}"/>
    <cellStyle name="Percent(12)" xfId="1141" xr:uid="{00000000-0005-0000-0000-000080040000}"/>
    <cellStyle name="Percent(8)" xfId="1142" xr:uid="{00000000-0005-0000-0000-000081040000}"/>
    <cellStyle name="Percent*" xfId="1143" xr:uid="{00000000-0005-0000-0000-000082040000}"/>
    <cellStyle name="Percent[0]" xfId="1144" xr:uid="{00000000-0005-0000-0000-000083040000}"/>
    <cellStyle name="PERCENTAGE" xfId="1145" xr:uid="{00000000-0005-0000-0000-000084040000}"/>
    <cellStyle name="PercentChange" xfId="1146" xr:uid="{00000000-0005-0000-0000-000085040000}"/>
    <cellStyle name="Pourcentage 2" xfId="2226" xr:uid="{8FF02F46-839A-4918-A769-FDD78EC15D29}"/>
    <cellStyle name="PrePop Currency (0)" xfId="1147" xr:uid="{00000000-0005-0000-0000-000086040000}"/>
    <cellStyle name="PrePop Currency (0) 2" xfId="1148" xr:uid="{00000000-0005-0000-0000-000087040000}"/>
    <cellStyle name="PrePop Currency (0) 2 2" xfId="1650" xr:uid="{F520F900-389F-4B66-A4F2-D71591630526}"/>
    <cellStyle name="PrePop Currency (0) 2 2 2" xfId="1837" xr:uid="{0C56A0E4-990C-4C32-A46F-0888F613975B}"/>
    <cellStyle name="PrePop Currency (0) 2 2 3" xfId="2031" xr:uid="{695BA34B-0275-452A-8DCC-9D7559B9C08F}"/>
    <cellStyle name="PrePop Currency (0) 2 2 4" xfId="2216" xr:uid="{DF608E54-0FAA-414A-AEBB-948DBA695460}"/>
    <cellStyle name="PrePop Currency (0) 2 3" xfId="1745" xr:uid="{9CC4134E-FB73-4F18-949B-497AEBE83A92}"/>
    <cellStyle name="PrePop Currency (0) 2 4" xfId="1939" xr:uid="{CB364DB3-AE78-4071-8233-745E2CD4A09E}"/>
    <cellStyle name="PrePop Currency (0) 2 5" xfId="2124" xr:uid="{482359C3-5083-4568-8286-FC059D41C9BD}"/>
    <cellStyle name="PrePop Currency (0) 3" xfId="1649" xr:uid="{4EC0CD57-C73E-4C4F-8C01-246C0FEEC51B}"/>
    <cellStyle name="PrePop Currency (0) 3 2" xfId="1836" xr:uid="{EA30F2FC-0F0C-4101-B790-DFB4A44A84E8}"/>
    <cellStyle name="PrePop Currency (0) 3 3" xfId="2030" xr:uid="{C79623B8-E82B-460A-A8B0-D723D579CE9E}"/>
    <cellStyle name="PrePop Currency (0) 3 4" xfId="2215" xr:uid="{F7D18B6D-2A9C-497B-B042-F241701658B9}"/>
    <cellStyle name="PrePop Currency (0) 4" xfId="1744" xr:uid="{13F0D59F-CD77-44EF-A189-1047821EFC9D}"/>
    <cellStyle name="PrePop Currency (0) 5" xfId="1938" xr:uid="{24DD2687-3A97-4ECD-9DBA-18CD6922E181}"/>
    <cellStyle name="PrePop Currency (0) 6" xfId="2123" xr:uid="{26A837A9-A1CF-4E1A-9577-41247E50ED78}"/>
    <cellStyle name="PrePop Currency (2)" xfId="1149" xr:uid="{00000000-0005-0000-0000-000088040000}"/>
    <cellStyle name="PrePop Units (0)" xfId="1150" xr:uid="{00000000-0005-0000-0000-000089040000}"/>
    <cellStyle name="PrePop Units (0) 2" xfId="1151" xr:uid="{00000000-0005-0000-0000-00008A040000}"/>
    <cellStyle name="PrePop Units (0) 2 2" xfId="1652" xr:uid="{F865F874-18C8-4E3E-BEFC-9764FF63FEA1}"/>
    <cellStyle name="PrePop Units (0) 2 2 2" xfId="1839" xr:uid="{EAC04562-4ADF-4F5A-B317-12AED967ABAC}"/>
    <cellStyle name="PrePop Units (0) 2 2 3" xfId="2033" xr:uid="{0C7AE2A7-34EE-49E2-95E4-021FD4DCF84E}"/>
    <cellStyle name="PrePop Units (0) 2 2 4" xfId="2218" xr:uid="{AAD7AE9B-A940-40D8-81F0-DF8A7F4895E4}"/>
    <cellStyle name="PrePop Units (0) 2 3" xfId="1747" xr:uid="{9C155C4E-F2B6-4FA4-BD60-8632D8706308}"/>
    <cellStyle name="PrePop Units (0) 2 4" xfId="1941" xr:uid="{2F54B10F-38CA-4BE4-B6BC-8AAD5120CA98}"/>
    <cellStyle name="PrePop Units (0) 2 5" xfId="2126" xr:uid="{97C72018-DA79-43A8-B9D0-D7566EFEA2B4}"/>
    <cellStyle name="PrePop Units (0) 3" xfId="1651" xr:uid="{1DECA276-E365-4DF6-A616-089B17A81CF8}"/>
    <cellStyle name="PrePop Units (0) 3 2" xfId="1838" xr:uid="{F0A2D63E-0A7D-4567-B809-720927570A67}"/>
    <cellStyle name="PrePop Units (0) 3 3" xfId="2032" xr:uid="{5A22F39E-6E34-4CAC-A350-3D7E529E05CE}"/>
    <cellStyle name="PrePop Units (0) 3 4" xfId="2217" xr:uid="{EAAFBBB2-A93C-4069-A55D-F29166BFAAA2}"/>
    <cellStyle name="PrePop Units (0) 4" xfId="1746" xr:uid="{F4969B13-59E2-4A3C-90C4-1C352315AEB1}"/>
    <cellStyle name="PrePop Units (0) 5" xfId="1940" xr:uid="{0A15424A-4B9F-40DF-B2F3-17F6329CD6F0}"/>
    <cellStyle name="PrePop Units (0) 6" xfId="2125" xr:uid="{D55A458A-BD2F-4CDD-93F8-7E9BB2687C4B}"/>
    <cellStyle name="PrePop Units (1)" xfId="1152" xr:uid="{00000000-0005-0000-0000-00008B040000}"/>
    <cellStyle name="PrePop Units (2)" xfId="1153" xr:uid="{00000000-0005-0000-0000-00008C040000}"/>
    <cellStyle name="Presentation" xfId="1154" xr:uid="{00000000-0005-0000-0000-00008D040000}"/>
    <cellStyle name="pricing" xfId="1155" xr:uid="{00000000-0005-0000-0000-00008E040000}"/>
    <cellStyle name="pricing 2" xfId="1156" xr:uid="{00000000-0005-0000-0000-00008F040000}"/>
    <cellStyle name="pricing 2 2" xfId="1654" xr:uid="{23ED4EA9-32F0-4DA7-BD18-2AF0A53A8E37}"/>
    <cellStyle name="pricing 2 2 2" xfId="1841" xr:uid="{78467F3A-D827-4A57-B55E-83A58C87317E}"/>
    <cellStyle name="pricing 2 2 3" xfId="2035" xr:uid="{A1140DEE-205A-43DF-A44B-69E8C95CE2DD}"/>
    <cellStyle name="pricing 2 2 4" xfId="2220" xr:uid="{B6EC1336-2B09-4B8A-9D47-F343B6CC9675}"/>
    <cellStyle name="pricing 2 3" xfId="1749" xr:uid="{748A2887-3F29-4FD6-A0DE-EA30C786EDD7}"/>
    <cellStyle name="pricing 2 4" xfId="1943" xr:uid="{5F3FA288-3EF7-4708-ACAC-ED797A82292C}"/>
    <cellStyle name="pricing 2 5" xfId="2128" xr:uid="{51E12968-A098-4DF8-BDA5-47B35F786D00}"/>
    <cellStyle name="pricing 3" xfId="1653" xr:uid="{7FEAE620-A6A9-4131-9915-D6A0567F219F}"/>
    <cellStyle name="pricing 3 2" xfId="1840" xr:uid="{002007B3-2F1E-435B-B4BC-B5C4A62615F0}"/>
    <cellStyle name="pricing 3 3" xfId="2034" xr:uid="{9CE99A36-FBD3-4CCA-9D40-670566AB7960}"/>
    <cellStyle name="pricing 3 4" xfId="2219" xr:uid="{E4F94C01-966F-4EA2-9E3A-709E9942AE03}"/>
    <cellStyle name="pricing 4" xfId="1748" xr:uid="{F05DBDA1-5203-43D5-BB1A-C828298C7778}"/>
    <cellStyle name="pricing 5" xfId="1942" xr:uid="{CC30F70C-60C0-4C63-95F9-C755955D5698}"/>
    <cellStyle name="pricing 6" xfId="2127" xr:uid="{B14CFC59-328F-4D93-AD02-2D575A4F1C9D}"/>
    <cellStyle name="PSChar" xfId="1157" xr:uid="{00000000-0005-0000-0000-000090040000}"/>
    <cellStyle name="PSDate" xfId="1158" xr:uid="{00000000-0005-0000-0000-000091040000}"/>
    <cellStyle name="PSDec" xfId="1159" xr:uid="{00000000-0005-0000-0000-000092040000}"/>
    <cellStyle name="PSHeading" xfId="1160" xr:uid="{00000000-0005-0000-0000-000093040000}"/>
    <cellStyle name="PSHeading 2" xfId="1161" xr:uid="{00000000-0005-0000-0000-000094040000}"/>
    <cellStyle name="PSInt" xfId="1162" xr:uid="{00000000-0005-0000-0000-000095040000}"/>
    <cellStyle name="PSSpacer" xfId="1163" xr:uid="{00000000-0005-0000-0000-000096040000}"/>
    <cellStyle name="r2" xfId="1164" xr:uid="{00000000-0005-0000-0000-000097040000}"/>
    <cellStyle name="r2 2" xfId="1165" xr:uid="{00000000-0005-0000-0000-000098040000}"/>
    <cellStyle name="r2 2 2" xfId="1656" xr:uid="{42CFE497-A70E-451F-8662-8D77D0759A4A}"/>
    <cellStyle name="r2 2 2 2" xfId="1843" xr:uid="{BD0DA9E3-AD6E-496F-B24A-E7D5111A5853}"/>
    <cellStyle name="r2 2 2 3" xfId="2037" xr:uid="{2234F342-8455-49FE-8473-8E1E2CD0FD9E}"/>
    <cellStyle name="r2 2 2 4" xfId="2222" xr:uid="{CA84AED0-BA8B-42BE-87C0-A396A45AE09B}"/>
    <cellStyle name="r2 2 3" xfId="1751" xr:uid="{853B82C6-764F-4A2D-88EC-35168E507CDE}"/>
    <cellStyle name="r2 2 4" xfId="1945" xr:uid="{68F32903-7E0A-4F00-A687-B7119604BFBC}"/>
    <cellStyle name="r2 2 5" xfId="2130" xr:uid="{8653B9E2-59F0-4F47-A6B7-490B3E2ACFCC}"/>
    <cellStyle name="r2 3" xfId="1655" xr:uid="{2014D120-1CAF-47F4-906F-86C1AD3D9C68}"/>
    <cellStyle name="r2 3 2" xfId="1842" xr:uid="{09A74E32-7234-4E33-A15F-2274B1D626E7}"/>
    <cellStyle name="r2 3 3" xfId="2036" xr:uid="{10942A93-D99C-4A8A-B008-6BFFAA9C7EA8}"/>
    <cellStyle name="r2 3 4" xfId="2221" xr:uid="{FF19BC2B-083B-419D-B53B-CA78B708532F}"/>
    <cellStyle name="r2 4" xfId="1750" xr:uid="{3F6DE4D7-7316-499F-9EFD-AD2AB3E6B8C9}"/>
    <cellStyle name="r2 5" xfId="1944" xr:uid="{8B8EA12B-53A6-460D-9A0E-6A22A52972C4}"/>
    <cellStyle name="r2 6" xfId="2129" xr:uid="{595A90B5-D8DC-4694-98FD-0BDB83B3E423}"/>
    <cellStyle name="RatioX" xfId="1166" xr:uid="{00000000-0005-0000-0000-000099040000}"/>
    <cellStyle name="regstoresfromspecstores" xfId="1167" xr:uid="{00000000-0005-0000-0000-00009A040000}"/>
    <cellStyle name="REMOVED" xfId="1168" xr:uid="{00000000-0005-0000-0000-00009B040000}"/>
    <cellStyle name="REPORT" xfId="1169" xr:uid="{00000000-0005-0000-0000-00009C040000}"/>
    <cellStyle name="Reports" xfId="1170" xr:uid="{00000000-0005-0000-0000-00009D040000}"/>
    <cellStyle name="RevList" xfId="1171" xr:uid="{00000000-0005-0000-0000-00009E040000}"/>
    <cellStyle name="rh" xfId="1172" xr:uid="{00000000-0005-0000-0000-00009F040000}"/>
    <cellStyle name="Right" xfId="1173" xr:uid="{00000000-0005-0000-0000-0000A0040000}"/>
    <cellStyle name="RowLabels" xfId="1174" xr:uid="{00000000-0005-0000-0000-0000A1040000}"/>
    <cellStyle name="s]_x000d__x000a_load=_x000d__x000a_run=_x000d__x000a_NullPort=None_x000d__x000a_device=HP LaserJet 4,HPPCL5MS,LPT1:_x000d__x000a_ScreenSaveActive=0_x000d__x000a_ScreenSaveTimeOut=120_x000d__x000a__x000d__x000a_[Desk" xfId="1175" xr:uid="{00000000-0005-0000-0000-0000A2040000}"/>
    <cellStyle name="s]_x000d__x000a_load=_x000d__x000a_run=_x000d__x000a_NullPort=None_x000d__x000a_ScreenSaveActive=0_x000d__x000a_ScreenSaveTimeOut=120_x000d__x000a_device=HP LaserJet 4,HPPCL5MS,LPT1:_x000d__x000a__x000d__x000a_[Desk" xfId="1176" xr:uid="{00000000-0005-0000-0000-0000A3040000}"/>
    <cellStyle name="SAPBEXaggData" xfId="1177" xr:uid="{00000000-0005-0000-0000-0000A4040000}"/>
    <cellStyle name="SAPBEXaggData 2" xfId="1178" xr:uid="{00000000-0005-0000-0000-0000A5040000}"/>
    <cellStyle name="SAPBEXaggDataEmph" xfId="1179" xr:uid="{00000000-0005-0000-0000-0000A6040000}"/>
    <cellStyle name="SAPBEXaggDataEmph 2" xfId="1180" xr:uid="{00000000-0005-0000-0000-0000A7040000}"/>
    <cellStyle name="SAPBEXaggDataEmph 3" xfId="1181" xr:uid="{00000000-0005-0000-0000-0000A8040000}"/>
    <cellStyle name="SAPBEXaggDataEmph 4" xfId="1182" xr:uid="{00000000-0005-0000-0000-0000A9040000}"/>
    <cellStyle name="SAPBEXaggDataEmph 5" xfId="1183" xr:uid="{00000000-0005-0000-0000-0000AA040000}"/>
    <cellStyle name="SAPBEXaggDataEmph 6" xfId="1184" xr:uid="{00000000-0005-0000-0000-0000AB040000}"/>
    <cellStyle name="SAPBEXaggItem" xfId="1185" xr:uid="{00000000-0005-0000-0000-0000AC040000}"/>
    <cellStyle name="SAPBEXaggItem 2" xfId="1186" xr:uid="{00000000-0005-0000-0000-0000AD040000}"/>
    <cellStyle name="SAPBEXaggItem 3" xfId="1187" xr:uid="{00000000-0005-0000-0000-0000AE040000}"/>
    <cellStyle name="SAPBEXaggItem 4" xfId="1188" xr:uid="{00000000-0005-0000-0000-0000AF040000}"/>
    <cellStyle name="SAPBEXaggItem 5" xfId="1189" xr:uid="{00000000-0005-0000-0000-0000B0040000}"/>
    <cellStyle name="SAPBEXaggItem 6" xfId="1190" xr:uid="{00000000-0005-0000-0000-0000B1040000}"/>
    <cellStyle name="SAPBEXaggItemX" xfId="1191" xr:uid="{00000000-0005-0000-0000-0000B2040000}"/>
    <cellStyle name="SAPBEXaggItemX 2" xfId="1192" xr:uid="{00000000-0005-0000-0000-0000B3040000}"/>
    <cellStyle name="SAPBEXaggItemX 3" xfId="1193" xr:uid="{00000000-0005-0000-0000-0000B4040000}"/>
    <cellStyle name="SAPBEXaggItemX 4" xfId="1194" xr:uid="{00000000-0005-0000-0000-0000B5040000}"/>
    <cellStyle name="SAPBEXaggItemX 5" xfId="1195" xr:uid="{00000000-0005-0000-0000-0000B6040000}"/>
    <cellStyle name="SAPBEXaggItemX 6" xfId="1196" xr:uid="{00000000-0005-0000-0000-0000B7040000}"/>
    <cellStyle name="SAPBEXchaText" xfId="1197" xr:uid="{00000000-0005-0000-0000-0000B8040000}"/>
    <cellStyle name="SAPBEXchaText 2" xfId="1198" xr:uid="{00000000-0005-0000-0000-0000B9040000}"/>
    <cellStyle name="SAPBEXchaText 3" xfId="1199" xr:uid="{00000000-0005-0000-0000-0000BA040000}"/>
    <cellStyle name="SAPBEXchaText 4" xfId="1200" xr:uid="{00000000-0005-0000-0000-0000BB040000}"/>
    <cellStyle name="SAPBEXchaText 5" xfId="1201" xr:uid="{00000000-0005-0000-0000-0000BC040000}"/>
    <cellStyle name="SAPBEXchaText 6" xfId="1202" xr:uid="{00000000-0005-0000-0000-0000BD040000}"/>
    <cellStyle name="SAPBEXexcBad7" xfId="1203" xr:uid="{00000000-0005-0000-0000-0000BE040000}"/>
    <cellStyle name="SAPBEXexcBad7 2" xfId="1204" xr:uid="{00000000-0005-0000-0000-0000BF040000}"/>
    <cellStyle name="SAPBEXexcBad7 3" xfId="1205" xr:uid="{00000000-0005-0000-0000-0000C0040000}"/>
    <cellStyle name="SAPBEXexcBad8" xfId="1206" xr:uid="{00000000-0005-0000-0000-0000C1040000}"/>
    <cellStyle name="SAPBEXexcBad8 2" xfId="1207" xr:uid="{00000000-0005-0000-0000-0000C2040000}"/>
    <cellStyle name="SAPBEXexcBad8 3" xfId="1208" xr:uid="{00000000-0005-0000-0000-0000C3040000}"/>
    <cellStyle name="SAPBEXexcBad9" xfId="1209" xr:uid="{00000000-0005-0000-0000-0000C4040000}"/>
    <cellStyle name="SAPBEXexcBad9 2" xfId="1210" xr:uid="{00000000-0005-0000-0000-0000C5040000}"/>
    <cellStyle name="SAPBEXexcBad9 3" xfId="1211" xr:uid="{00000000-0005-0000-0000-0000C6040000}"/>
    <cellStyle name="SAPBEXexcCritical4" xfId="1212" xr:uid="{00000000-0005-0000-0000-0000C7040000}"/>
    <cellStyle name="SAPBEXexcCritical4 2" xfId="1213" xr:uid="{00000000-0005-0000-0000-0000C8040000}"/>
    <cellStyle name="SAPBEXexcCritical4 3" xfId="1214" xr:uid="{00000000-0005-0000-0000-0000C9040000}"/>
    <cellStyle name="SAPBEXexcCritical5" xfId="1215" xr:uid="{00000000-0005-0000-0000-0000CA040000}"/>
    <cellStyle name="SAPBEXexcCritical5 2" xfId="1216" xr:uid="{00000000-0005-0000-0000-0000CB040000}"/>
    <cellStyle name="SAPBEXexcCritical5 3" xfId="1217" xr:uid="{00000000-0005-0000-0000-0000CC040000}"/>
    <cellStyle name="SAPBEXexcCritical6" xfId="1218" xr:uid="{00000000-0005-0000-0000-0000CD040000}"/>
    <cellStyle name="SAPBEXexcCritical6 2" xfId="1219" xr:uid="{00000000-0005-0000-0000-0000CE040000}"/>
    <cellStyle name="SAPBEXexcCritical6 3" xfId="1220" xr:uid="{00000000-0005-0000-0000-0000CF040000}"/>
    <cellStyle name="SAPBEXexcGood1" xfId="1221" xr:uid="{00000000-0005-0000-0000-0000D0040000}"/>
    <cellStyle name="SAPBEXexcGood1 2" xfId="1222" xr:uid="{00000000-0005-0000-0000-0000D1040000}"/>
    <cellStyle name="SAPBEXexcGood1 3" xfId="1223" xr:uid="{00000000-0005-0000-0000-0000D2040000}"/>
    <cellStyle name="SAPBEXexcGood2" xfId="1224" xr:uid="{00000000-0005-0000-0000-0000D3040000}"/>
    <cellStyle name="SAPBEXexcGood2 2" xfId="1225" xr:uid="{00000000-0005-0000-0000-0000D4040000}"/>
    <cellStyle name="SAPBEXexcGood2 3" xfId="1226" xr:uid="{00000000-0005-0000-0000-0000D5040000}"/>
    <cellStyle name="SAPBEXexcGood3" xfId="1227" xr:uid="{00000000-0005-0000-0000-0000D6040000}"/>
    <cellStyle name="SAPBEXexcGood3 2" xfId="1228" xr:uid="{00000000-0005-0000-0000-0000D7040000}"/>
    <cellStyle name="SAPBEXexcGood3 3" xfId="1229" xr:uid="{00000000-0005-0000-0000-0000D8040000}"/>
    <cellStyle name="SAPBEXfilterDrill" xfId="1230" xr:uid="{00000000-0005-0000-0000-0000D9040000}"/>
    <cellStyle name="SAPBEXfilterDrill 2" xfId="1231" xr:uid="{00000000-0005-0000-0000-0000DA040000}"/>
    <cellStyle name="SAPBEXfilterItem" xfId="1232" xr:uid="{00000000-0005-0000-0000-0000DB040000}"/>
    <cellStyle name="SAPBEXfilterItem 2" xfId="1233" xr:uid="{00000000-0005-0000-0000-0000DC040000}"/>
    <cellStyle name="SAPBEXfilterItem 3" xfId="1234" xr:uid="{00000000-0005-0000-0000-0000DD040000}"/>
    <cellStyle name="SAPBEXfilterText" xfId="1235" xr:uid="{00000000-0005-0000-0000-0000DE040000}"/>
    <cellStyle name="SAPBEXfilterText 2" xfId="1236" xr:uid="{00000000-0005-0000-0000-0000DF040000}"/>
    <cellStyle name="SAPBEXfilterText 3" xfId="1237" xr:uid="{00000000-0005-0000-0000-0000E0040000}"/>
    <cellStyle name="SAPBEXfilterText 4" xfId="1238" xr:uid="{00000000-0005-0000-0000-0000E1040000}"/>
    <cellStyle name="SAPBEXfilterText 5" xfId="1239" xr:uid="{00000000-0005-0000-0000-0000E2040000}"/>
    <cellStyle name="SAPBEXfilterText 6" xfId="1240" xr:uid="{00000000-0005-0000-0000-0000E3040000}"/>
    <cellStyle name="SAPBEXfilterText_Metrics IPTV actuals V1" xfId="1241" xr:uid="{00000000-0005-0000-0000-0000E4040000}"/>
    <cellStyle name="SAPBEXformats" xfId="1242" xr:uid="{00000000-0005-0000-0000-0000E5040000}"/>
    <cellStyle name="SAPBEXformats 2" xfId="1243" xr:uid="{00000000-0005-0000-0000-0000E6040000}"/>
    <cellStyle name="SAPBEXformats 3" xfId="1244" xr:uid="{00000000-0005-0000-0000-0000E7040000}"/>
    <cellStyle name="SAPBEXheaderItem" xfId="1245" xr:uid="{00000000-0005-0000-0000-0000E8040000}"/>
    <cellStyle name="SAPBEXheaderItem 2" xfId="1246" xr:uid="{00000000-0005-0000-0000-0000E9040000}"/>
    <cellStyle name="SAPBEXheaderItem 3" xfId="1247" xr:uid="{00000000-0005-0000-0000-0000EA040000}"/>
    <cellStyle name="SAPBEXheaderItem 4" xfId="1248" xr:uid="{00000000-0005-0000-0000-0000EB040000}"/>
    <cellStyle name="SAPBEXheaderItem 5" xfId="1249" xr:uid="{00000000-0005-0000-0000-0000EC040000}"/>
    <cellStyle name="SAPBEXheaderItem 6" xfId="1250" xr:uid="{00000000-0005-0000-0000-0000ED040000}"/>
    <cellStyle name="SAPBEXheaderItem_Metrics IPTV actuals V1" xfId="1251" xr:uid="{00000000-0005-0000-0000-0000EE040000}"/>
    <cellStyle name="SAPBEXheaderText" xfId="1252" xr:uid="{00000000-0005-0000-0000-0000EF040000}"/>
    <cellStyle name="SAPBEXheaderText 2" xfId="1253" xr:uid="{00000000-0005-0000-0000-0000F0040000}"/>
    <cellStyle name="SAPBEXheaderText 2 2" xfId="1254" xr:uid="{00000000-0005-0000-0000-0000F1040000}"/>
    <cellStyle name="SAPBEXheaderText 3" xfId="1255" xr:uid="{00000000-0005-0000-0000-0000F2040000}"/>
    <cellStyle name="SAPBEXheaderText 4" xfId="1256" xr:uid="{00000000-0005-0000-0000-0000F3040000}"/>
    <cellStyle name="SAPBEXheaderText 5" xfId="1257" xr:uid="{00000000-0005-0000-0000-0000F4040000}"/>
    <cellStyle name="SAPBEXheaderText 6" xfId="1258" xr:uid="{00000000-0005-0000-0000-0000F5040000}"/>
    <cellStyle name="SAPBEXheaderText_Metrics IPTV actuals V1" xfId="1259" xr:uid="{00000000-0005-0000-0000-0000F6040000}"/>
    <cellStyle name="SAPBEXHLevel0" xfId="1260" xr:uid="{00000000-0005-0000-0000-0000F7040000}"/>
    <cellStyle name="SAPBEXHLevel0 2" xfId="1261" xr:uid="{00000000-0005-0000-0000-0000F8040000}"/>
    <cellStyle name="SAPBEXHLevel0 2 2" xfId="1262" xr:uid="{00000000-0005-0000-0000-0000F9040000}"/>
    <cellStyle name="SAPBEXHLevel0 2 3" xfId="1263" xr:uid="{00000000-0005-0000-0000-0000FA040000}"/>
    <cellStyle name="SAPBEXHLevel0 2_Mo_QTD_YTD" xfId="1264" xr:uid="{00000000-0005-0000-0000-0000FB040000}"/>
    <cellStyle name="SAPBEXHLevel0 3" xfId="1265" xr:uid="{00000000-0005-0000-0000-0000FC040000}"/>
    <cellStyle name="SAPBEXHLevel0 4" xfId="1266" xr:uid="{00000000-0005-0000-0000-0000FD040000}"/>
    <cellStyle name="SAPBEXHLevel0 5" xfId="1267" xr:uid="{00000000-0005-0000-0000-0000FE040000}"/>
    <cellStyle name="SAPBEXHLevel0 6" xfId="1268" xr:uid="{00000000-0005-0000-0000-0000FF040000}"/>
    <cellStyle name="SAPBEXHLevel0 7" xfId="1269" xr:uid="{00000000-0005-0000-0000-000000050000}"/>
    <cellStyle name="SAPBEXHLevel0X" xfId="1270" xr:uid="{00000000-0005-0000-0000-000001050000}"/>
    <cellStyle name="SAPBEXHLevel0X 2" xfId="1271" xr:uid="{00000000-0005-0000-0000-000002050000}"/>
    <cellStyle name="SAPBEXHLevel0X 2 2" xfId="1272" xr:uid="{00000000-0005-0000-0000-000003050000}"/>
    <cellStyle name="SAPBEXHLevel0X 3" xfId="1273" xr:uid="{00000000-0005-0000-0000-000004050000}"/>
    <cellStyle name="SAPBEXHLevel0X 4" xfId="1274" xr:uid="{00000000-0005-0000-0000-000005050000}"/>
    <cellStyle name="SAPBEXHLevel0X 5" xfId="1275" xr:uid="{00000000-0005-0000-0000-000006050000}"/>
    <cellStyle name="SAPBEXHLevel0X 6" xfId="1276" xr:uid="{00000000-0005-0000-0000-000007050000}"/>
    <cellStyle name="SAPBEXHLevel0X 7" xfId="1277" xr:uid="{00000000-0005-0000-0000-000008050000}"/>
    <cellStyle name="SAPBEXHLevel1" xfId="1278" xr:uid="{00000000-0005-0000-0000-000009050000}"/>
    <cellStyle name="SAPBEXHLevel1 2" xfId="1279" xr:uid="{00000000-0005-0000-0000-00000A050000}"/>
    <cellStyle name="SAPBEXHLevel1 2 2" xfId="1280" xr:uid="{00000000-0005-0000-0000-00000B050000}"/>
    <cellStyle name="SAPBEXHLevel1 2 3" xfId="1281" xr:uid="{00000000-0005-0000-0000-00000C050000}"/>
    <cellStyle name="SAPBEXHLevel1 2_Mo_QTD_YTD" xfId="1282" xr:uid="{00000000-0005-0000-0000-00000D050000}"/>
    <cellStyle name="SAPBEXHLevel1 3" xfId="1283" xr:uid="{00000000-0005-0000-0000-00000E050000}"/>
    <cellStyle name="SAPBEXHLevel1 4" xfId="1284" xr:uid="{00000000-0005-0000-0000-00000F050000}"/>
    <cellStyle name="SAPBEXHLevel1 5" xfId="1285" xr:uid="{00000000-0005-0000-0000-000010050000}"/>
    <cellStyle name="SAPBEXHLevel1 6" xfId="1286" xr:uid="{00000000-0005-0000-0000-000011050000}"/>
    <cellStyle name="SAPBEXHLevel1 7" xfId="1287" xr:uid="{00000000-0005-0000-0000-000012050000}"/>
    <cellStyle name="SAPBEXHLevel1X" xfId="1288" xr:uid="{00000000-0005-0000-0000-000013050000}"/>
    <cellStyle name="SAPBEXHLevel1X 2" xfId="1289" xr:uid="{00000000-0005-0000-0000-000014050000}"/>
    <cellStyle name="SAPBEXHLevel1X 2 2" xfId="1290" xr:uid="{00000000-0005-0000-0000-000015050000}"/>
    <cellStyle name="SAPBEXHLevel1X 3" xfId="1291" xr:uid="{00000000-0005-0000-0000-000016050000}"/>
    <cellStyle name="SAPBEXHLevel1X 4" xfId="1292" xr:uid="{00000000-0005-0000-0000-000017050000}"/>
    <cellStyle name="SAPBEXHLevel1X 5" xfId="1293" xr:uid="{00000000-0005-0000-0000-000018050000}"/>
    <cellStyle name="SAPBEXHLevel1X 6" xfId="1294" xr:uid="{00000000-0005-0000-0000-000019050000}"/>
    <cellStyle name="SAPBEXHLevel1X 7" xfId="1295" xr:uid="{00000000-0005-0000-0000-00001A050000}"/>
    <cellStyle name="SAPBEXHLevel2" xfId="1296" xr:uid="{00000000-0005-0000-0000-00001B050000}"/>
    <cellStyle name="SAPBEXHLevel2 2" xfId="1297" xr:uid="{00000000-0005-0000-0000-00001C050000}"/>
    <cellStyle name="SAPBEXHLevel2 2 2" xfId="1298" xr:uid="{00000000-0005-0000-0000-00001D050000}"/>
    <cellStyle name="SAPBEXHLevel2 2 3" xfId="1299" xr:uid="{00000000-0005-0000-0000-00001E050000}"/>
    <cellStyle name="SAPBEXHLevel2 2_Mo_QTD_YTD" xfId="1300" xr:uid="{00000000-0005-0000-0000-00001F050000}"/>
    <cellStyle name="SAPBEXHLevel2 3" xfId="1301" xr:uid="{00000000-0005-0000-0000-000020050000}"/>
    <cellStyle name="SAPBEXHLevel2 4" xfId="1302" xr:uid="{00000000-0005-0000-0000-000021050000}"/>
    <cellStyle name="SAPBEXHLevel2 5" xfId="1303" xr:uid="{00000000-0005-0000-0000-000022050000}"/>
    <cellStyle name="SAPBEXHLevel2 6" xfId="1304" xr:uid="{00000000-0005-0000-0000-000023050000}"/>
    <cellStyle name="SAPBEXHLevel2 7" xfId="1305" xr:uid="{00000000-0005-0000-0000-000024050000}"/>
    <cellStyle name="SAPBEXHLevel2X" xfId="1306" xr:uid="{00000000-0005-0000-0000-000025050000}"/>
    <cellStyle name="SAPBEXHLevel2X 2" xfId="1307" xr:uid="{00000000-0005-0000-0000-000026050000}"/>
    <cellStyle name="SAPBEXHLevel2X 2 2" xfId="1308" xr:uid="{00000000-0005-0000-0000-000027050000}"/>
    <cellStyle name="SAPBEXHLevel2X 3" xfId="1309" xr:uid="{00000000-0005-0000-0000-000028050000}"/>
    <cellStyle name="SAPBEXHLevel2X 4" xfId="1310" xr:uid="{00000000-0005-0000-0000-000029050000}"/>
    <cellStyle name="SAPBEXHLevel2X 5" xfId="1311" xr:uid="{00000000-0005-0000-0000-00002A050000}"/>
    <cellStyle name="SAPBEXHLevel2X 6" xfId="1312" xr:uid="{00000000-0005-0000-0000-00002B050000}"/>
    <cellStyle name="SAPBEXHLevel2X 7" xfId="1313" xr:uid="{00000000-0005-0000-0000-00002C050000}"/>
    <cellStyle name="SAPBEXHLevel3" xfId="1314" xr:uid="{00000000-0005-0000-0000-00002D050000}"/>
    <cellStyle name="SAPBEXHLevel3 2" xfId="1315" xr:uid="{00000000-0005-0000-0000-00002E050000}"/>
    <cellStyle name="SAPBEXHLevel3 2 2" xfId="1316" xr:uid="{00000000-0005-0000-0000-00002F050000}"/>
    <cellStyle name="SAPBEXHLevel3 2 3" xfId="1317" xr:uid="{00000000-0005-0000-0000-000030050000}"/>
    <cellStyle name="SAPBEXHLevel3 2_Mo_QTD_YTD" xfId="1318" xr:uid="{00000000-0005-0000-0000-000031050000}"/>
    <cellStyle name="SAPBEXHLevel3 3" xfId="1319" xr:uid="{00000000-0005-0000-0000-000032050000}"/>
    <cellStyle name="SAPBEXHLevel3 4" xfId="1320" xr:uid="{00000000-0005-0000-0000-000033050000}"/>
    <cellStyle name="SAPBEXHLevel3 5" xfId="1321" xr:uid="{00000000-0005-0000-0000-000034050000}"/>
    <cellStyle name="SAPBEXHLevel3 6" xfId="1322" xr:uid="{00000000-0005-0000-0000-000035050000}"/>
    <cellStyle name="SAPBEXHLevel3 7" xfId="1323" xr:uid="{00000000-0005-0000-0000-000036050000}"/>
    <cellStyle name="SAPBEXHLevel3X" xfId="1324" xr:uid="{00000000-0005-0000-0000-000037050000}"/>
    <cellStyle name="SAPBEXHLevel3X 2" xfId="1325" xr:uid="{00000000-0005-0000-0000-000038050000}"/>
    <cellStyle name="SAPBEXHLevel3X 2 2" xfId="1326" xr:uid="{00000000-0005-0000-0000-000039050000}"/>
    <cellStyle name="SAPBEXHLevel3X 3" xfId="1327" xr:uid="{00000000-0005-0000-0000-00003A050000}"/>
    <cellStyle name="SAPBEXHLevel3X 4" xfId="1328" xr:uid="{00000000-0005-0000-0000-00003B050000}"/>
    <cellStyle name="SAPBEXHLevel3X 5" xfId="1329" xr:uid="{00000000-0005-0000-0000-00003C050000}"/>
    <cellStyle name="SAPBEXHLevel3X 6" xfId="1330" xr:uid="{00000000-0005-0000-0000-00003D050000}"/>
    <cellStyle name="SAPBEXHLevel3X 7" xfId="1331" xr:uid="{00000000-0005-0000-0000-00003E050000}"/>
    <cellStyle name="SAPBEXinputData" xfId="1332" xr:uid="{00000000-0005-0000-0000-00003F050000}"/>
    <cellStyle name="SAPBEXinputData 2" xfId="1333" xr:uid="{00000000-0005-0000-0000-000040050000}"/>
    <cellStyle name="SAPBEXinputData 2 2" xfId="1334" xr:uid="{00000000-0005-0000-0000-000041050000}"/>
    <cellStyle name="SAPBEXinputData 2_Bell Stats Summary Wireline p8" xfId="1335" xr:uid="{00000000-0005-0000-0000-000042050000}"/>
    <cellStyle name="SAPBEXinputData 3" xfId="1336" xr:uid="{00000000-0005-0000-0000-000043050000}"/>
    <cellStyle name="SAPBEXinputData 4" xfId="1337" xr:uid="{00000000-0005-0000-0000-000044050000}"/>
    <cellStyle name="SAPBEXinputData 5" xfId="1338" xr:uid="{00000000-0005-0000-0000-000045050000}"/>
    <cellStyle name="SAPBEXinputData 6" xfId="1339" xr:uid="{00000000-0005-0000-0000-000046050000}"/>
    <cellStyle name="SAPBEXinputData 7" xfId="1340" xr:uid="{00000000-0005-0000-0000-000047050000}"/>
    <cellStyle name="SAPBEXItemHeader" xfId="1341" xr:uid="{00000000-0005-0000-0000-000048050000}"/>
    <cellStyle name="SAPBEXresData" xfId="1342" xr:uid="{00000000-0005-0000-0000-000049050000}"/>
    <cellStyle name="SAPBEXresData 2" xfId="1343" xr:uid="{00000000-0005-0000-0000-00004A050000}"/>
    <cellStyle name="SAPBEXresData 2 2" xfId="1344" xr:uid="{00000000-0005-0000-0000-00004B050000}"/>
    <cellStyle name="SAPBEXresData 3" xfId="1345" xr:uid="{00000000-0005-0000-0000-00004C050000}"/>
    <cellStyle name="SAPBEXresData 4" xfId="1346" xr:uid="{00000000-0005-0000-0000-00004D050000}"/>
    <cellStyle name="SAPBEXresData 5" xfId="1347" xr:uid="{00000000-0005-0000-0000-00004E050000}"/>
    <cellStyle name="SAPBEXresData 6" xfId="1348" xr:uid="{00000000-0005-0000-0000-00004F050000}"/>
    <cellStyle name="SAPBEXresDataEmph" xfId="1349" xr:uid="{00000000-0005-0000-0000-000050050000}"/>
    <cellStyle name="SAPBEXresDataEmph 2" xfId="1350" xr:uid="{00000000-0005-0000-0000-000051050000}"/>
    <cellStyle name="SAPBEXresDataEmph 3" xfId="1351" xr:uid="{00000000-0005-0000-0000-000052050000}"/>
    <cellStyle name="SAPBEXresDataEmph 4" xfId="1352" xr:uid="{00000000-0005-0000-0000-000053050000}"/>
    <cellStyle name="SAPBEXresDataEmph 5" xfId="1353" xr:uid="{00000000-0005-0000-0000-000054050000}"/>
    <cellStyle name="SAPBEXresDataEmph 6" xfId="1354" xr:uid="{00000000-0005-0000-0000-000055050000}"/>
    <cellStyle name="SAPBEXresItem" xfId="1355" xr:uid="{00000000-0005-0000-0000-000056050000}"/>
    <cellStyle name="SAPBEXresItem 2" xfId="1356" xr:uid="{00000000-0005-0000-0000-000057050000}"/>
    <cellStyle name="SAPBEXresItem 2 2" xfId="1357" xr:uid="{00000000-0005-0000-0000-000058050000}"/>
    <cellStyle name="SAPBEXresItem 3" xfId="1358" xr:uid="{00000000-0005-0000-0000-000059050000}"/>
    <cellStyle name="SAPBEXresItem 4" xfId="1359" xr:uid="{00000000-0005-0000-0000-00005A050000}"/>
    <cellStyle name="SAPBEXresItem 5" xfId="1360" xr:uid="{00000000-0005-0000-0000-00005B050000}"/>
    <cellStyle name="SAPBEXresItem 6" xfId="1361" xr:uid="{00000000-0005-0000-0000-00005C050000}"/>
    <cellStyle name="SAPBEXresItemX" xfId="1362" xr:uid="{00000000-0005-0000-0000-00005D050000}"/>
    <cellStyle name="SAPBEXresItemX 2" xfId="1363" xr:uid="{00000000-0005-0000-0000-00005E050000}"/>
    <cellStyle name="SAPBEXresItemX 2 2" xfId="1364" xr:uid="{00000000-0005-0000-0000-00005F050000}"/>
    <cellStyle name="SAPBEXresItemX 3" xfId="1365" xr:uid="{00000000-0005-0000-0000-000060050000}"/>
    <cellStyle name="SAPBEXresItemX 4" xfId="1366" xr:uid="{00000000-0005-0000-0000-000061050000}"/>
    <cellStyle name="SAPBEXresItemX 5" xfId="1367" xr:uid="{00000000-0005-0000-0000-000062050000}"/>
    <cellStyle name="SAPBEXresItemX 6" xfId="1368" xr:uid="{00000000-0005-0000-0000-000063050000}"/>
    <cellStyle name="SAPBEXstdData" xfId="1369" xr:uid="{00000000-0005-0000-0000-000064050000}"/>
    <cellStyle name="SAPBEXstdData 2" xfId="1370" xr:uid="{00000000-0005-0000-0000-000065050000}"/>
    <cellStyle name="SAPBEXstdData 3" xfId="1371" xr:uid="{00000000-0005-0000-0000-000066050000}"/>
    <cellStyle name="SAPBEXstdDataEmph" xfId="1372" xr:uid="{00000000-0005-0000-0000-000067050000}"/>
    <cellStyle name="SAPBEXstdDataEmph 2" xfId="1373" xr:uid="{00000000-0005-0000-0000-000068050000}"/>
    <cellStyle name="SAPBEXstdItem" xfId="1374" xr:uid="{00000000-0005-0000-0000-000069050000}"/>
    <cellStyle name="SAPBEXstdItem 2" xfId="1375" xr:uid="{00000000-0005-0000-0000-00006A050000}"/>
    <cellStyle name="SAPBEXstdItem 2 2" xfId="1376" xr:uid="{00000000-0005-0000-0000-00006B050000}"/>
    <cellStyle name="SAPBEXstdItem 3" xfId="1377" xr:uid="{00000000-0005-0000-0000-00006C050000}"/>
    <cellStyle name="SAPBEXstdItem 3 2" xfId="1378" xr:uid="{00000000-0005-0000-0000-00006D050000}"/>
    <cellStyle name="SAPBEXstdItem 4" xfId="1379" xr:uid="{00000000-0005-0000-0000-00006E050000}"/>
    <cellStyle name="SAPBEXstdItemX" xfId="1380" xr:uid="{00000000-0005-0000-0000-00006F050000}"/>
    <cellStyle name="SAPBEXstdItemX 2" xfId="1381" xr:uid="{00000000-0005-0000-0000-000070050000}"/>
    <cellStyle name="SAPBEXstdItemX 2 2" xfId="1382" xr:uid="{00000000-0005-0000-0000-000071050000}"/>
    <cellStyle name="SAPBEXstdItemX 3" xfId="1383" xr:uid="{00000000-0005-0000-0000-000072050000}"/>
    <cellStyle name="SAPBEXstdItemX 4" xfId="1384" xr:uid="{00000000-0005-0000-0000-000073050000}"/>
    <cellStyle name="SAPBEXstdItemX 5" xfId="1385" xr:uid="{00000000-0005-0000-0000-000074050000}"/>
    <cellStyle name="SAPBEXstdItemX 6" xfId="1386" xr:uid="{00000000-0005-0000-0000-000075050000}"/>
    <cellStyle name="SAPBEXtitle" xfId="1387" xr:uid="{00000000-0005-0000-0000-000076050000}"/>
    <cellStyle name="SAPBEXtitle 2" xfId="1388" xr:uid="{00000000-0005-0000-0000-000077050000}"/>
    <cellStyle name="SAPBEXunassignedItem" xfId="1389" xr:uid="{00000000-0005-0000-0000-000078050000}"/>
    <cellStyle name="SAPBEXundefined" xfId="1390" xr:uid="{00000000-0005-0000-0000-000079050000}"/>
    <cellStyle name="SAPBEXundefined 2" xfId="1391" xr:uid="{00000000-0005-0000-0000-00007A050000}"/>
    <cellStyle name="Scenario" xfId="1392" xr:uid="{00000000-0005-0000-0000-00007B050000}"/>
    <cellStyle name="SectionHeading" xfId="1393" xr:uid="{00000000-0005-0000-0000-00007C050000}"/>
    <cellStyle name="SELECT" xfId="1394" xr:uid="{00000000-0005-0000-0000-00007D050000}"/>
    <cellStyle name="SEM-BPS-input-on" xfId="1395" xr:uid="{00000000-0005-0000-0000-00007E050000}"/>
    <cellStyle name="SEM-BPS-sub1" xfId="1396" xr:uid="{00000000-0005-0000-0000-00007F050000}"/>
    <cellStyle name="SEM-BPS-total" xfId="1397" xr:uid="{00000000-0005-0000-0000-000080050000}"/>
    <cellStyle name="SeparatorBar" xfId="1398" xr:uid="{00000000-0005-0000-0000-000081050000}"/>
    <cellStyle name="Shaded" xfId="1399" xr:uid="{00000000-0005-0000-0000-000082050000}"/>
    <cellStyle name="SHADEDSTORES" xfId="1400" xr:uid="{00000000-0005-0000-0000-000083050000}"/>
    <cellStyle name="Sheet Header" xfId="1401" xr:uid="{00000000-0005-0000-0000-000084050000}"/>
    <cellStyle name="Sheet Title" xfId="1402" xr:uid="{00000000-0005-0000-0000-000085050000}"/>
    <cellStyle name="specstores" xfId="1403" xr:uid="{00000000-0005-0000-0000-000086050000}"/>
    <cellStyle name="Standaard_GRAF A-V vs FOREC" xfId="1404" xr:uid="{00000000-0005-0000-0000-000087050000}"/>
    <cellStyle name="Standard_CEE (2)" xfId="1405" xr:uid="{00000000-0005-0000-0000-000088050000}"/>
    <cellStyle name="Style 1" xfId="1406" xr:uid="{00000000-0005-0000-0000-000089050000}"/>
    <cellStyle name="Style 10" xfId="1407" xr:uid="{00000000-0005-0000-0000-00008A050000}"/>
    <cellStyle name="Style 10 2" xfId="1408" xr:uid="{00000000-0005-0000-0000-00008B050000}"/>
    <cellStyle name="Style 11" xfId="1409" xr:uid="{00000000-0005-0000-0000-00008C050000}"/>
    <cellStyle name="Style 11 2" xfId="1410" xr:uid="{00000000-0005-0000-0000-00008D050000}"/>
    <cellStyle name="Style 12" xfId="1411" xr:uid="{00000000-0005-0000-0000-00008E050000}"/>
    <cellStyle name="Style 12 2" xfId="1412" xr:uid="{00000000-0005-0000-0000-00008F050000}"/>
    <cellStyle name="Style 13" xfId="1413" xr:uid="{00000000-0005-0000-0000-000090050000}"/>
    <cellStyle name="Style 13 2" xfId="1414" xr:uid="{00000000-0005-0000-0000-000091050000}"/>
    <cellStyle name="Style 14" xfId="1415" xr:uid="{00000000-0005-0000-0000-000092050000}"/>
    <cellStyle name="Style 14 2" xfId="1416" xr:uid="{00000000-0005-0000-0000-000093050000}"/>
    <cellStyle name="Style 15" xfId="1417" xr:uid="{00000000-0005-0000-0000-000094050000}"/>
    <cellStyle name="Style 15 2" xfId="1418" xr:uid="{00000000-0005-0000-0000-000095050000}"/>
    <cellStyle name="Style 16" xfId="1419" xr:uid="{00000000-0005-0000-0000-000096050000}"/>
    <cellStyle name="Style 16 2" xfId="1420" xr:uid="{00000000-0005-0000-0000-000097050000}"/>
    <cellStyle name="Style 17" xfId="1421" xr:uid="{00000000-0005-0000-0000-000098050000}"/>
    <cellStyle name="Style 17 2" xfId="1422" xr:uid="{00000000-0005-0000-0000-000099050000}"/>
    <cellStyle name="Style 18" xfId="1423" xr:uid="{00000000-0005-0000-0000-00009A050000}"/>
    <cellStyle name="Style 18 2" xfId="1424" xr:uid="{00000000-0005-0000-0000-00009B050000}"/>
    <cellStyle name="Style 184" xfId="1425" xr:uid="{00000000-0005-0000-0000-00009C050000}"/>
    <cellStyle name="Style 185" xfId="1426" xr:uid="{00000000-0005-0000-0000-00009D050000}"/>
    <cellStyle name="Style 186" xfId="1427" xr:uid="{00000000-0005-0000-0000-00009E050000}"/>
    <cellStyle name="Style 187" xfId="1428" xr:uid="{00000000-0005-0000-0000-00009F050000}"/>
    <cellStyle name="Style 188" xfId="1429" xr:uid="{00000000-0005-0000-0000-0000A0050000}"/>
    <cellStyle name="Style 189" xfId="1430" xr:uid="{00000000-0005-0000-0000-0000A1050000}"/>
    <cellStyle name="Style 19" xfId="1431" xr:uid="{00000000-0005-0000-0000-0000A2050000}"/>
    <cellStyle name="Style 19 2" xfId="1432" xr:uid="{00000000-0005-0000-0000-0000A3050000}"/>
    <cellStyle name="Style 190" xfId="1433" xr:uid="{00000000-0005-0000-0000-0000A4050000}"/>
    <cellStyle name="Style 191" xfId="1434" xr:uid="{00000000-0005-0000-0000-0000A5050000}"/>
    <cellStyle name="Style 2" xfId="1435" xr:uid="{00000000-0005-0000-0000-0000A6050000}"/>
    <cellStyle name="Style 20" xfId="1436" xr:uid="{00000000-0005-0000-0000-0000A7050000}"/>
    <cellStyle name="Style 20 2" xfId="1437" xr:uid="{00000000-0005-0000-0000-0000A8050000}"/>
    <cellStyle name="Style 203" xfId="1438" xr:uid="{00000000-0005-0000-0000-0000A9050000}"/>
    <cellStyle name="Style 204" xfId="1439" xr:uid="{00000000-0005-0000-0000-0000AA050000}"/>
    <cellStyle name="Style 205" xfId="1440" xr:uid="{00000000-0005-0000-0000-0000AB050000}"/>
    <cellStyle name="Style 206" xfId="1441" xr:uid="{00000000-0005-0000-0000-0000AC050000}"/>
    <cellStyle name="Style 207" xfId="1442" xr:uid="{00000000-0005-0000-0000-0000AD050000}"/>
    <cellStyle name="Style 208" xfId="1443" xr:uid="{00000000-0005-0000-0000-0000AE050000}"/>
    <cellStyle name="Style 209" xfId="1444" xr:uid="{00000000-0005-0000-0000-0000AF050000}"/>
    <cellStyle name="Style 21" xfId="1445" xr:uid="{00000000-0005-0000-0000-0000B0050000}"/>
    <cellStyle name="Style 21 2" xfId="1446" xr:uid="{00000000-0005-0000-0000-0000B1050000}"/>
    <cellStyle name="Style 210" xfId="1447" xr:uid="{00000000-0005-0000-0000-0000B2050000}"/>
    <cellStyle name="Style 22" xfId="1448" xr:uid="{00000000-0005-0000-0000-0000B3050000}"/>
    <cellStyle name="Style 22 2" xfId="1449" xr:uid="{00000000-0005-0000-0000-0000B4050000}"/>
    <cellStyle name="Style 23" xfId="1450" xr:uid="{00000000-0005-0000-0000-0000B5050000}"/>
    <cellStyle name="Style 23 2" xfId="1451" xr:uid="{00000000-0005-0000-0000-0000B6050000}"/>
    <cellStyle name="Style 24" xfId="1452" xr:uid="{00000000-0005-0000-0000-0000B7050000}"/>
    <cellStyle name="Style 25" xfId="1453" xr:uid="{00000000-0005-0000-0000-0000B8050000}"/>
    <cellStyle name="Style 26" xfId="1454" xr:uid="{00000000-0005-0000-0000-0000B9050000}"/>
    <cellStyle name="Style 27" xfId="1455" xr:uid="{00000000-0005-0000-0000-0000BA050000}"/>
    <cellStyle name="Style 28" xfId="1456" xr:uid="{00000000-0005-0000-0000-0000BB050000}"/>
    <cellStyle name="Style 29" xfId="1457" xr:uid="{00000000-0005-0000-0000-0000BC050000}"/>
    <cellStyle name="Style 3" xfId="1458" xr:uid="{00000000-0005-0000-0000-0000BD050000}"/>
    <cellStyle name="Style 3 2" xfId="1459" xr:uid="{00000000-0005-0000-0000-0000BE050000}"/>
    <cellStyle name="Style 30" xfId="1460" xr:uid="{00000000-0005-0000-0000-0000BF050000}"/>
    <cellStyle name="Style 31" xfId="1461" xr:uid="{00000000-0005-0000-0000-0000C0050000}"/>
    <cellStyle name="Style 32" xfId="1462" xr:uid="{00000000-0005-0000-0000-0000C1050000}"/>
    <cellStyle name="Style 33" xfId="1463" xr:uid="{00000000-0005-0000-0000-0000C2050000}"/>
    <cellStyle name="Style 34" xfId="1464" xr:uid="{00000000-0005-0000-0000-0000C3050000}"/>
    <cellStyle name="Style 35" xfId="1465" xr:uid="{00000000-0005-0000-0000-0000C4050000}"/>
    <cellStyle name="Style 36" xfId="1466" xr:uid="{00000000-0005-0000-0000-0000C5050000}"/>
    <cellStyle name="Style 37" xfId="1467" xr:uid="{00000000-0005-0000-0000-0000C6050000}"/>
    <cellStyle name="Style 38" xfId="1468" xr:uid="{00000000-0005-0000-0000-0000C7050000}"/>
    <cellStyle name="Style 39" xfId="1469" xr:uid="{00000000-0005-0000-0000-0000C8050000}"/>
    <cellStyle name="Style 4" xfId="1470" xr:uid="{00000000-0005-0000-0000-0000C9050000}"/>
    <cellStyle name="Style 4 2" xfId="1471" xr:uid="{00000000-0005-0000-0000-0000CA050000}"/>
    <cellStyle name="Style 5" xfId="1472" xr:uid="{00000000-0005-0000-0000-0000CB050000}"/>
    <cellStyle name="Style 5 2" xfId="1473" xr:uid="{00000000-0005-0000-0000-0000CC050000}"/>
    <cellStyle name="Style 6" xfId="1474" xr:uid="{00000000-0005-0000-0000-0000CD050000}"/>
    <cellStyle name="Style 6 2" xfId="1475" xr:uid="{00000000-0005-0000-0000-0000CE050000}"/>
    <cellStyle name="Style 7" xfId="1476" xr:uid="{00000000-0005-0000-0000-0000CF050000}"/>
    <cellStyle name="Style 7 2" xfId="1477" xr:uid="{00000000-0005-0000-0000-0000D0050000}"/>
    <cellStyle name="Style 8" xfId="1478" xr:uid="{00000000-0005-0000-0000-0000D1050000}"/>
    <cellStyle name="Style 8 2" xfId="1479" xr:uid="{00000000-0005-0000-0000-0000D2050000}"/>
    <cellStyle name="Style 9" xfId="1480" xr:uid="{00000000-0005-0000-0000-0000D3050000}"/>
    <cellStyle name="Style 9 2" xfId="1481" xr:uid="{00000000-0005-0000-0000-0000D4050000}"/>
    <cellStyle name="STYLE1" xfId="1482" xr:uid="{00000000-0005-0000-0000-0000D5050000}"/>
    <cellStyle name="STYLE2" xfId="1483" xr:uid="{00000000-0005-0000-0000-0000D6050000}"/>
    <cellStyle name="STYLE3" xfId="1484" xr:uid="{00000000-0005-0000-0000-0000D7050000}"/>
    <cellStyle name="STYLE4" xfId="1485" xr:uid="{00000000-0005-0000-0000-0000D8050000}"/>
    <cellStyle name="STYLE5" xfId="1486" xr:uid="{00000000-0005-0000-0000-0000D9050000}"/>
    <cellStyle name="SubRoutine" xfId="1487" xr:uid="{00000000-0005-0000-0000-0000DA050000}"/>
    <cellStyle name="Subtotal" xfId="1488" xr:uid="{00000000-0005-0000-0000-0000DB050000}"/>
    <cellStyle name="Table Col Head" xfId="1489" xr:uid="{00000000-0005-0000-0000-0000DC050000}"/>
    <cellStyle name="Table Head" xfId="1490" xr:uid="{00000000-0005-0000-0000-0000DD050000}"/>
    <cellStyle name="Table Head Aligned" xfId="1491" xr:uid="{00000000-0005-0000-0000-0000DE050000}"/>
    <cellStyle name="Table Head Blue" xfId="1492" xr:uid="{00000000-0005-0000-0000-0000DF050000}"/>
    <cellStyle name="Table Head Green" xfId="1493" xr:uid="{00000000-0005-0000-0000-0000E0050000}"/>
    <cellStyle name="Table Head_Wireless Report_MASTER TO USE" xfId="1494" xr:uid="{00000000-0005-0000-0000-0000E1050000}"/>
    <cellStyle name="Table Sub Head" xfId="1495" xr:uid="{00000000-0005-0000-0000-0000E2050000}"/>
    <cellStyle name="Table Title" xfId="1496" xr:uid="{00000000-0005-0000-0000-0000E3050000}"/>
    <cellStyle name="Table Units" xfId="1497" xr:uid="{00000000-0005-0000-0000-0000E4050000}"/>
    <cellStyle name="Table_3Col" xfId="1498" xr:uid="{00000000-0005-0000-0000-0000E5050000}"/>
    <cellStyle name="TableHead" xfId="1499" xr:uid="{00000000-0005-0000-0000-0000E6050000}"/>
    <cellStyle name="Text" xfId="1500" xr:uid="{00000000-0005-0000-0000-0000E7050000}"/>
    <cellStyle name="Text Indent A" xfId="1501" xr:uid="{00000000-0005-0000-0000-0000E8050000}"/>
    <cellStyle name="Text Indent B" xfId="1502" xr:uid="{00000000-0005-0000-0000-0000E9050000}"/>
    <cellStyle name="Text Indent C" xfId="1503" xr:uid="{00000000-0005-0000-0000-0000EA050000}"/>
    <cellStyle name="TextWrap" xfId="1504" xr:uid="{00000000-0005-0000-0000-0000EB050000}"/>
    <cellStyle name="þ_x001d_ð_x0007_&amp;Qý—&amp;Hý_x000b__x0008_J_x000f__x001e__x0010__x0007__x0001__x0001_" xfId="1505" xr:uid="{00000000-0005-0000-0000-0000EC050000}"/>
    <cellStyle name="þ_x001d_ð_x0007_&amp;Qý—&amp;Hý_x000b__x0008_J_x000f__x001e__x0010__x0007__x0001__x0001_ 2" xfId="1506" xr:uid="{00000000-0005-0000-0000-0000ED050000}"/>
    <cellStyle name="Thou" xfId="1507" xr:uid="{00000000-0005-0000-0000-0000EE050000}"/>
    <cellStyle name="Thous" xfId="1508" xr:uid="{00000000-0005-0000-0000-0000EF050000}"/>
    <cellStyle name="Title 2" xfId="1509" xr:uid="{00000000-0005-0000-0000-0000F0050000}"/>
    <cellStyle name="Title 2 2" xfId="1510" xr:uid="{00000000-0005-0000-0000-0000F1050000}"/>
    <cellStyle name="Title 3" xfId="1511" xr:uid="{00000000-0005-0000-0000-0000F2050000}"/>
    <cellStyle name="Title 3 2" xfId="1512" xr:uid="{00000000-0005-0000-0000-0000F3050000}"/>
    <cellStyle name="Title 4" xfId="1513" xr:uid="{00000000-0005-0000-0000-0000F4050000}"/>
    <cellStyle name="Title 5" xfId="1514" xr:uid="{00000000-0005-0000-0000-0000F5050000}"/>
    <cellStyle name="Title 6" xfId="1515" xr:uid="{00000000-0005-0000-0000-0000F6050000}"/>
    <cellStyle name="TitleCol" xfId="1516" xr:uid="{00000000-0005-0000-0000-0000F7050000}"/>
    <cellStyle name="Titles" xfId="1517" xr:uid="{00000000-0005-0000-0000-0000F8050000}"/>
    <cellStyle name="Titles - Dbase" xfId="1518" xr:uid="{00000000-0005-0000-0000-0000F9050000}"/>
    <cellStyle name="Titles_1181510_Bell Canada_August 31_2004" xfId="1519" xr:uid="{00000000-0005-0000-0000-0000FA050000}"/>
    <cellStyle name="TitleSection" xfId="1520" xr:uid="{00000000-0005-0000-0000-0000FB050000}"/>
    <cellStyle name="Titulo" xfId="1521" xr:uid="{00000000-0005-0000-0000-0000FC050000}"/>
    <cellStyle name="Total 2" xfId="1522" xr:uid="{00000000-0005-0000-0000-0000FD050000}"/>
    <cellStyle name="Total 2 2" xfId="1523" xr:uid="{00000000-0005-0000-0000-0000FE050000}"/>
    <cellStyle name="Total 3" xfId="1524" xr:uid="{00000000-0005-0000-0000-0000FF050000}"/>
    <cellStyle name="Total 3 2" xfId="1525" xr:uid="{00000000-0005-0000-0000-000000060000}"/>
    <cellStyle name="Total 4" xfId="1526" xr:uid="{00000000-0005-0000-0000-000001060000}"/>
    <cellStyle name="Total 4 2" xfId="1527" xr:uid="{00000000-0005-0000-0000-000002060000}"/>
    <cellStyle name="Total 5" xfId="1528" xr:uid="{00000000-0005-0000-0000-000003060000}"/>
    <cellStyle name="Total 6" xfId="1529" xr:uid="{00000000-0005-0000-0000-000004060000}"/>
    <cellStyle name="ubordinated Debt" xfId="1530" xr:uid="{00000000-0005-0000-0000-000005060000}"/>
    <cellStyle name="undo-style" xfId="1531" xr:uid="{00000000-0005-0000-0000-000006060000}"/>
    <cellStyle name="UN-HiLite" xfId="1532" xr:uid="{00000000-0005-0000-0000-000007060000}"/>
    <cellStyle name="UNLOCKED" xfId="1533" xr:uid="{00000000-0005-0000-0000-000008060000}"/>
    <cellStyle name="UnSelect" xfId="1534" xr:uid="{00000000-0005-0000-0000-000009060000}"/>
    <cellStyle name="Update" xfId="1535" xr:uid="{00000000-0005-0000-0000-00000A060000}"/>
    <cellStyle name="Valuta [0]_GRAF A-V vs FOREC" xfId="1536" xr:uid="{00000000-0005-0000-0000-00000B060000}"/>
    <cellStyle name="Valuta_GRAF A-V vs FOREC" xfId="1537" xr:uid="{00000000-0005-0000-0000-00000C060000}"/>
    <cellStyle name="Währung [0]_Actual vs. Prior" xfId="1538" xr:uid="{00000000-0005-0000-0000-00000D060000}"/>
    <cellStyle name="Währung_Actual vs. Prior" xfId="1539" xr:uid="{00000000-0005-0000-0000-00000E060000}"/>
    <cellStyle name="Warning Text 2" xfId="1540" xr:uid="{00000000-0005-0000-0000-00000F060000}"/>
    <cellStyle name="Warning Text 2 2" xfId="1541" xr:uid="{00000000-0005-0000-0000-000010060000}"/>
    <cellStyle name="Warning Text 3" xfId="1542" xr:uid="{00000000-0005-0000-0000-000011060000}"/>
    <cellStyle name="Warning Text 3 2" xfId="1543" xr:uid="{00000000-0005-0000-0000-000012060000}"/>
    <cellStyle name="Warning Text 4" xfId="1544" xr:uid="{00000000-0005-0000-0000-000013060000}"/>
    <cellStyle name="Warning Text 5" xfId="1545" xr:uid="{00000000-0005-0000-0000-000014060000}"/>
    <cellStyle name="Warning Text 6" xfId="1546" xr:uid="{00000000-0005-0000-0000-000015060000}"/>
    <cellStyle name="Web" xfId="1547" xr:uid="{00000000-0005-0000-0000-000016060000}"/>
    <cellStyle name="wrap" xfId="1548" xr:uid="{00000000-0005-0000-0000-000017060000}"/>
    <cellStyle name="Year" xfId="1549" xr:uid="{00000000-0005-0000-0000-000018060000}"/>
    <cellStyle name="YesNo" xfId="1550" xr:uid="{00000000-0005-0000-0000-000019060000}"/>
    <cellStyle name="ÿÿÿèt£" xfId="1551" xr:uid="{00000000-0005-0000-0000-00001A060000}"/>
    <cellStyle name="ÿÿÿèt£ 2" xfId="1552" xr:uid="{00000000-0005-0000-0000-00001B060000}"/>
  </cellStyles>
  <dxfs count="0"/>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40"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10-EC42-11CE-9E0D-00AA006002F3}" ax:persistence="persistStreamInit" r:id="rId1"/>
</file>

<file path=xl/activeX/activeX21.xml><?xml version="1.0" encoding="utf-8"?>
<ax:ocx xmlns:ax="http://schemas.microsoft.com/office/2006/activeX" xmlns:r="http://schemas.openxmlformats.org/officeDocument/2006/relationships" ax:classid="{8BD21D10-EC42-11CE-9E0D-00AA006002F3}" ax:persistence="persistStreamInit" r:id="rId1"/>
</file>

<file path=xl/activeX/activeX2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3.e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28575</xdr:colOff>
          <xdr:row>0</xdr:row>
          <xdr:rowOff>28575</xdr:rowOff>
        </xdr:to>
        <xdr:sp macro="" textlink="">
          <xdr:nvSpPr>
            <xdr:cNvPr id="23553" name="FPMExcelClientSheetOptionstb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31073" name="FPMExcelClientSheetOptionstb1" hidden="1">
              <a:extLst>
                <a:ext uri="{63B3BB69-23CF-44E3-9099-C40C66FF867C}">
                  <a14:compatExt spid="_x0000_s131073"/>
                </a:ext>
                <a:ext uri="{FF2B5EF4-FFF2-40B4-BE49-F238E27FC236}">
                  <a16:creationId xmlns:a16="http://schemas.microsoft.com/office/drawing/2014/main" id="{00000000-0008-0000-0D00-00000100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16</xdr:row>
          <xdr:rowOff>0</xdr:rowOff>
        </xdr:from>
        <xdr:to>
          <xdr:col>0</xdr:col>
          <xdr:colOff>0</xdr:colOff>
          <xdr:row>16</xdr:row>
          <xdr:rowOff>0</xdr:rowOff>
        </xdr:to>
        <xdr:sp macro="" textlink="">
          <xdr:nvSpPr>
            <xdr:cNvPr id="106497" name="FPMExcelClientSheetOptionstb1" hidden="1">
              <a:extLst>
                <a:ext uri="{63B3BB69-23CF-44E3-9099-C40C66FF867C}">
                  <a14:compatExt spid="_x0000_s106497"/>
                </a:ext>
                <a:ext uri="{FF2B5EF4-FFF2-40B4-BE49-F238E27FC236}">
                  <a16:creationId xmlns:a16="http://schemas.microsoft.com/office/drawing/2014/main" id="{00000000-0008-0000-0E00-000001A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75777" name="FPMExcelClientSheetOptionstb1" hidden="1">
              <a:extLst>
                <a:ext uri="{63B3BB69-23CF-44E3-9099-C40C66FF867C}">
                  <a14:compatExt spid="_x0000_s75777"/>
                </a:ext>
                <a:ext uri="{FF2B5EF4-FFF2-40B4-BE49-F238E27FC236}">
                  <a16:creationId xmlns:a16="http://schemas.microsoft.com/office/drawing/2014/main" id="{00000000-0008-0000-0F00-0000012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15</xdr:row>
          <xdr:rowOff>0</xdr:rowOff>
        </xdr:from>
        <xdr:to>
          <xdr:col>0</xdr:col>
          <xdr:colOff>0</xdr:colOff>
          <xdr:row>15</xdr:row>
          <xdr:rowOff>0</xdr:rowOff>
        </xdr:to>
        <xdr:sp macro="" textlink="">
          <xdr:nvSpPr>
            <xdr:cNvPr id="118785" name="FPMExcelClientSheetOptionstb1" hidden="1">
              <a:extLst>
                <a:ext uri="{63B3BB69-23CF-44E3-9099-C40C66FF867C}">
                  <a14:compatExt spid="_x0000_s118785"/>
                </a:ext>
                <a:ext uri="{FF2B5EF4-FFF2-40B4-BE49-F238E27FC236}">
                  <a16:creationId xmlns:a16="http://schemas.microsoft.com/office/drawing/2014/main" id="{00000000-0008-0000-1000-000001D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28575</xdr:colOff>
          <xdr:row>0</xdr:row>
          <xdr:rowOff>28575</xdr:rowOff>
        </xdr:to>
        <xdr:sp macro="" textlink="">
          <xdr:nvSpPr>
            <xdr:cNvPr id="36865" name="FPMExcelClientSheetOptionstb1" hidden="1">
              <a:extLst>
                <a:ext uri="{63B3BB69-23CF-44E3-9099-C40C66FF867C}">
                  <a14:compatExt spid="_x0000_s36865"/>
                </a:ext>
                <a:ext uri="{FF2B5EF4-FFF2-40B4-BE49-F238E27FC236}">
                  <a16:creationId xmlns:a16="http://schemas.microsoft.com/office/drawing/2014/main" id="{00000000-0008-0000-1100-0000019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38100</xdr:colOff>
          <xdr:row>0</xdr:row>
          <xdr:rowOff>28575</xdr:rowOff>
        </xdr:to>
        <xdr:sp macro="" textlink="">
          <xdr:nvSpPr>
            <xdr:cNvPr id="61441" name="FPMExcelClientSheetOptionstb1" hidden="1">
              <a:extLst>
                <a:ext uri="{63B3BB69-23CF-44E3-9099-C40C66FF867C}">
                  <a14:compatExt spid="_x0000_s61441"/>
                </a:ext>
                <a:ext uri="{FF2B5EF4-FFF2-40B4-BE49-F238E27FC236}">
                  <a16:creationId xmlns:a16="http://schemas.microsoft.com/office/drawing/2014/main" id="{00000000-0008-0000-1200-000001F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11</xdr:row>
          <xdr:rowOff>0</xdr:rowOff>
        </xdr:from>
        <xdr:to>
          <xdr:col>0</xdr:col>
          <xdr:colOff>9525</xdr:colOff>
          <xdr:row>11</xdr:row>
          <xdr:rowOff>0</xdr:rowOff>
        </xdr:to>
        <xdr:sp macro="" textlink="">
          <xdr:nvSpPr>
            <xdr:cNvPr id="60417" name="FPMExcelClientSheetOptionstb1" hidden="1">
              <a:extLst>
                <a:ext uri="{63B3BB69-23CF-44E3-9099-C40C66FF867C}">
                  <a14:compatExt spid="_x0000_s60417"/>
                </a:ext>
                <a:ext uri="{FF2B5EF4-FFF2-40B4-BE49-F238E27FC236}">
                  <a16:creationId xmlns:a16="http://schemas.microsoft.com/office/drawing/2014/main" id="{00000000-0008-0000-1300-000001E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76200</xdr:colOff>
          <xdr:row>0</xdr:row>
          <xdr:rowOff>28575</xdr:rowOff>
        </xdr:to>
        <xdr:sp macro="" textlink="">
          <xdr:nvSpPr>
            <xdr:cNvPr id="39937" name="FPMExcelClientSheetOptionstb1" hidden="1">
              <a:extLst>
                <a:ext uri="{63B3BB69-23CF-44E3-9099-C40C66FF867C}">
                  <a14:compatExt spid="_x0000_s39937"/>
                </a:ext>
                <a:ext uri="{FF2B5EF4-FFF2-40B4-BE49-F238E27FC236}">
                  <a16:creationId xmlns:a16="http://schemas.microsoft.com/office/drawing/2014/main" id="{00000000-0008-0000-1400-0000019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15</xdr:row>
          <xdr:rowOff>0</xdr:rowOff>
        </xdr:from>
        <xdr:to>
          <xdr:col>0</xdr:col>
          <xdr:colOff>9525</xdr:colOff>
          <xdr:row>15</xdr:row>
          <xdr:rowOff>0</xdr:rowOff>
        </xdr:to>
        <xdr:sp macro="" textlink="">
          <xdr:nvSpPr>
            <xdr:cNvPr id="31745" name="FPMExcelClientSheetOptionstb1" hidden="1">
              <a:extLst>
                <a:ext uri="{63B3BB69-23CF-44E3-9099-C40C66FF867C}">
                  <a14:compatExt spid="_x0000_s31745"/>
                </a:ext>
                <a:ext uri="{FF2B5EF4-FFF2-40B4-BE49-F238E27FC236}">
                  <a16:creationId xmlns:a16="http://schemas.microsoft.com/office/drawing/2014/main" id="{00000000-0008-0000-1500-0000017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16</xdr:row>
          <xdr:rowOff>0</xdr:rowOff>
        </xdr:from>
        <xdr:to>
          <xdr:col>0</xdr:col>
          <xdr:colOff>0</xdr:colOff>
          <xdr:row>16</xdr:row>
          <xdr:rowOff>0</xdr:rowOff>
        </xdr:to>
        <xdr:sp macro="" textlink="">
          <xdr:nvSpPr>
            <xdr:cNvPr id="152577" name="FPMExcelClientSheetOptionstb1" hidden="1">
              <a:extLst>
                <a:ext uri="{63B3BB69-23CF-44E3-9099-C40C66FF867C}">
                  <a14:compatExt spid="_x0000_s152577"/>
                </a:ext>
                <a:ext uri="{FF2B5EF4-FFF2-40B4-BE49-F238E27FC236}">
                  <a16:creationId xmlns:a16="http://schemas.microsoft.com/office/drawing/2014/main" id="{00000000-0008-0000-1600-00000154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344267</xdr:colOff>
      <xdr:row>15</xdr:row>
      <xdr:rowOff>63616</xdr:rowOff>
    </xdr:from>
    <xdr:to>
      <xdr:col>15</xdr:col>
      <xdr:colOff>38208</xdr:colOff>
      <xdr:row>35</xdr:row>
      <xdr:rowOff>155419</xdr:rowOff>
    </xdr:to>
    <xdr:pic>
      <xdr:nvPicPr>
        <xdr:cNvPr id="2" name="Picture 2">
          <a:extLst>
            <a:ext uri="{FF2B5EF4-FFF2-40B4-BE49-F238E27FC236}">
              <a16:creationId xmlns:a16="http://schemas.microsoft.com/office/drawing/2014/main" id="{D75C1DC2-A23C-48E6-AC9A-7B3A16CD508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1279"/>
        <a:stretch>
          <a:fillRect/>
        </a:stretch>
      </xdr:blipFill>
      <xdr:spPr>
        <a:xfrm rot="15041681">
          <a:off x="3426698" y="2172310"/>
          <a:ext cx="3558903" cy="8542666"/>
        </a:xfrm>
        <a:custGeom>
          <a:avLst/>
          <a:gdLst>
            <a:gd name="connsiteX0" fmla="*/ 3511465 w 3511465"/>
            <a:gd name="connsiteY0" fmla="*/ 8510480 h 8510480"/>
            <a:gd name="connsiteX1" fmla="*/ 2796842 w 3511465"/>
            <a:gd name="connsiteY1" fmla="*/ 8510480 h 8510480"/>
            <a:gd name="connsiteX2" fmla="*/ 0 w 3511465"/>
            <a:gd name="connsiteY2" fmla="*/ 7527823 h 8510480"/>
            <a:gd name="connsiteX3" fmla="*/ 2644865 w 3511465"/>
            <a:gd name="connsiteY3" fmla="*/ 0 h 8510480"/>
            <a:gd name="connsiteX4" fmla="*/ 3511465 w 3511465"/>
            <a:gd name="connsiteY4" fmla="*/ 0 h 851048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511465" h="8510480">
              <a:moveTo>
                <a:pt x="3511465" y="8510480"/>
              </a:moveTo>
              <a:lnTo>
                <a:pt x="2796842" y="8510480"/>
              </a:lnTo>
              <a:lnTo>
                <a:pt x="0" y="7527823"/>
              </a:lnTo>
              <a:lnTo>
                <a:pt x="2644865" y="0"/>
              </a:lnTo>
              <a:lnTo>
                <a:pt x="3511465" y="0"/>
              </a:lnTo>
              <a:close/>
            </a:path>
          </a:pathLst>
        </a:custGeom>
      </xdr:spPr>
    </xdr:pic>
    <xdr:clientData/>
  </xdr:twoCellAnchor>
  <xdr:twoCellAnchor editAs="oneCell">
    <xdr:from>
      <xdr:col>7</xdr:col>
      <xdr:colOff>209550</xdr:colOff>
      <xdr:row>0</xdr:row>
      <xdr:rowOff>0</xdr:rowOff>
    </xdr:from>
    <xdr:to>
      <xdr:col>7</xdr:col>
      <xdr:colOff>400050</xdr:colOff>
      <xdr:row>1</xdr:row>
      <xdr:rowOff>114300</xdr:rowOff>
    </xdr:to>
    <xdr:sp macro="" textlink="">
      <xdr:nvSpPr>
        <xdr:cNvPr id="3" name="Text Box 25">
          <a:extLst>
            <a:ext uri="{FF2B5EF4-FFF2-40B4-BE49-F238E27FC236}">
              <a16:creationId xmlns:a16="http://schemas.microsoft.com/office/drawing/2014/main" id="{E367E8CC-54EA-4F2E-AD14-8CA63FA4B1EC}"/>
            </a:ext>
          </a:extLst>
        </xdr:cNvPr>
        <xdr:cNvSpPr txBox="1">
          <a:spLocks noChangeArrowheads="1"/>
        </xdr:cNvSpPr>
      </xdr:nvSpPr>
      <xdr:spPr bwMode="auto">
        <a:xfrm>
          <a:off x="4924425" y="0"/>
          <a:ext cx="190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485775</xdr:colOff>
      <xdr:row>0</xdr:row>
      <xdr:rowOff>0</xdr:rowOff>
    </xdr:from>
    <xdr:ext cx="300754" cy="2671305"/>
    <xdr:sp macro="" textlink="">
      <xdr:nvSpPr>
        <xdr:cNvPr id="4" name="Text Box 26">
          <a:extLst>
            <a:ext uri="{FF2B5EF4-FFF2-40B4-BE49-F238E27FC236}">
              <a16:creationId xmlns:a16="http://schemas.microsoft.com/office/drawing/2014/main" id="{2A9EDA4B-4691-4465-8D08-36EB9998C3E9}"/>
            </a:ext>
          </a:extLst>
        </xdr:cNvPr>
        <xdr:cNvSpPr txBox="1">
          <a:spLocks noChangeArrowheads="1"/>
        </xdr:cNvSpPr>
      </xdr:nvSpPr>
      <xdr:spPr bwMode="auto">
        <a:xfrm>
          <a:off x="4010025" y="0"/>
          <a:ext cx="300754" cy="2671305"/>
        </a:xfrm>
        <a:prstGeom prst="rect">
          <a:avLst/>
        </a:prstGeom>
        <a:noFill/>
        <a:ln w="9525">
          <a:noFill/>
          <a:miter lim="800000"/>
          <a:headEnd/>
          <a:tailEnd/>
        </a:ln>
      </xdr:spPr>
      <xdr:txBody>
        <a:bodyPr wrap="none" lIns="91440" tIns="45720" rIns="91440" bIns="45720" anchor="t" upright="1">
          <a:spAutoFit/>
        </a:bodyPr>
        <a:lstStyle/>
        <a:p>
          <a:pPr algn="l" rtl="0">
            <a:lnSpc>
              <a:spcPts val="7500"/>
            </a:lnSpc>
            <a:defRPr sz="1000"/>
          </a:pPr>
          <a:endParaRPr lang="en-CA" sz="8000" b="0" i="0" u="none" strike="noStrike" baseline="0">
            <a:solidFill>
              <a:srgbClr val="000000"/>
            </a:solidFill>
            <a:latin typeface="Book Antiqua"/>
          </a:endParaRPr>
        </a:p>
        <a:p>
          <a:pPr algn="l" rtl="0">
            <a:lnSpc>
              <a:spcPts val="7700"/>
            </a:lnSpc>
            <a:defRPr sz="1000"/>
          </a:pPr>
          <a:endParaRPr lang="en-CA" sz="8000" b="0" i="0" u="none" strike="noStrike" baseline="0">
            <a:solidFill>
              <a:srgbClr val="000000"/>
            </a:solidFill>
            <a:latin typeface="Book Antiqua"/>
          </a:endParaRPr>
        </a:p>
      </xdr:txBody>
    </xdr:sp>
    <xdr:clientData/>
  </xdr:oneCellAnchor>
  <xdr:twoCellAnchor>
    <xdr:from>
      <xdr:col>6</xdr:col>
      <xdr:colOff>114300</xdr:colOff>
      <xdr:row>0</xdr:row>
      <xdr:rowOff>0</xdr:rowOff>
    </xdr:from>
    <xdr:to>
      <xdr:col>14</xdr:col>
      <xdr:colOff>0</xdr:colOff>
      <xdr:row>0</xdr:row>
      <xdr:rowOff>0</xdr:rowOff>
    </xdr:to>
    <xdr:sp macro="" textlink="">
      <xdr:nvSpPr>
        <xdr:cNvPr id="5" name="Text Box 44">
          <a:extLst>
            <a:ext uri="{FF2B5EF4-FFF2-40B4-BE49-F238E27FC236}">
              <a16:creationId xmlns:a16="http://schemas.microsoft.com/office/drawing/2014/main" id="{35BC5600-BE86-4996-AAF2-B6289DBA389A}"/>
            </a:ext>
          </a:extLst>
        </xdr:cNvPr>
        <xdr:cNvSpPr txBox="1">
          <a:spLocks noChangeArrowheads="1"/>
        </xdr:cNvSpPr>
      </xdr:nvSpPr>
      <xdr:spPr bwMode="auto">
        <a:xfrm>
          <a:off x="4248150" y="0"/>
          <a:ext cx="4581525" cy="0"/>
        </a:xfrm>
        <a:prstGeom prst="rect">
          <a:avLst/>
        </a:prstGeom>
        <a:noFill/>
        <a:ln w="9525">
          <a:noFill/>
          <a:miter lim="800000"/>
          <a:headEnd/>
          <a:tailEnd/>
        </a:ln>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Supplementary Financial Information</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Fourth Quarter 2008</a:t>
          </a:r>
        </a:p>
        <a:p>
          <a:pPr algn="l" rtl="0">
            <a:defRPr sz="1000"/>
          </a:pPr>
          <a:endParaRPr lang="en-CA" sz="1000" b="0" i="0" u="none" strike="noStrike" baseline="0">
            <a:solidFill>
              <a:srgbClr val="000000"/>
            </a:solidFill>
            <a:latin typeface="Arial"/>
            <a:cs typeface="Arial"/>
          </a:endParaRPr>
        </a:p>
      </xdr:txBody>
    </xdr:sp>
    <xdr:clientData/>
  </xdr:twoCellAnchor>
  <xdr:twoCellAnchor editAs="oneCell">
    <xdr:from>
      <xdr:col>7</xdr:col>
      <xdr:colOff>209550</xdr:colOff>
      <xdr:row>17</xdr:row>
      <xdr:rowOff>28575</xdr:rowOff>
    </xdr:from>
    <xdr:to>
      <xdr:col>7</xdr:col>
      <xdr:colOff>400050</xdr:colOff>
      <xdr:row>18</xdr:row>
      <xdr:rowOff>152399</xdr:rowOff>
    </xdr:to>
    <xdr:sp macro="" textlink="">
      <xdr:nvSpPr>
        <xdr:cNvPr id="6" name="Text Box 45">
          <a:extLst>
            <a:ext uri="{FF2B5EF4-FFF2-40B4-BE49-F238E27FC236}">
              <a16:creationId xmlns:a16="http://schemas.microsoft.com/office/drawing/2014/main" id="{6778855D-9DCE-4E4E-87BC-DF0FA0CA089D}"/>
            </a:ext>
          </a:extLst>
        </xdr:cNvPr>
        <xdr:cNvSpPr txBox="1">
          <a:spLocks noChangeArrowheads="1"/>
        </xdr:cNvSpPr>
      </xdr:nvSpPr>
      <xdr:spPr bwMode="auto">
        <a:xfrm>
          <a:off x="4924425" y="4933950"/>
          <a:ext cx="190500" cy="276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485775</xdr:colOff>
      <xdr:row>0</xdr:row>
      <xdr:rowOff>0</xdr:rowOff>
    </xdr:from>
    <xdr:ext cx="300754" cy="2671304"/>
    <xdr:sp macro="" textlink="">
      <xdr:nvSpPr>
        <xdr:cNvPr id="7" name="Text Box 46">
          <a:extLst>
            <a:ext uri="{FF2B5EF4-FFF2-40B4-BE49-F238E27FC236}">
              <a16:creationId xmlns:a16="http://schemas.microsoft.com/office/drawing/2014/main" id="{E4F9E21B-EBCD-4B12-8845-8C506FC14F72}"/>
            </a:ext>
          </a:extLst>
        </xdr:cNvPr>
        <xdr:cNvSpPr txBox="1">
          <a:spLocks noChangeArrowheads="1"/>
        </xdr:cNvSpPr>
      </xdr:nvSpPr>
      <xdr:spPr bwMode="auto">
        <a:xfrm>
          <a:off x="4010025" y="0"/>
          <a:ext cx="300754" cy="2671304"/>
        </a:xfrm>
        <a:prstGeom prst="rect">
          <a:avLst/>
        </a:prstGeom>
        <a:noFill/>
        <a:ln w="9525">
          <a:noFill/>
          <a:miter lim="800000"/>
          <a:headEnd/>
          <a:tailEnd/>
        </a:ln>
      </xdr:spPr>
      <xdr:txBody>
        <a:bodyPr wrap="none" lIns="91440" tIns="45720" rIns="91440" bIns="45720" anchor="t" upright="1">
          <a:spAutoFit/>
        </a:bodyPr>
        <a:lstStyle/>
        <a:p>
          <a:pPr algn="l" rtl="0">
            <a:lnSpc>
              <a:spcPts val="7500"/>
            </a:lnSpc>
            <a:defRPr sz="1000"/>
          </a:pPr>
          <a:endParaRPr lang="en-CA" sz="8000" b="0" i="0" u="none" strike="noStrike" baseline="0">
            <a:solidFill>
              <a:srgbClr val="000000"/>
            </a:solidFill>
            <a:latin typeface="Book Antiqua"/>
          </a:endParaRPr>
        </a:p>
        <a:p>
          <a:pPr algn="l" rtl="0">
            <a:lnSpc>
              <a:spcPts val="7700"/>
            </a:lnSpc>
            <a:defRPr sz="1000"/>
          </a:pPr>
          <a:endParaRPr lang="en-CA" sz="8000" b="0" i="0" u="none" strike="noStrike" baseline="0">
            <a:solidFill>
              <a:srgbClr val="000000"/>
            </a:solidFill>
            <a:latin typeface="Book Antiqua"/>
          </a:endParaRPr>
        </a:p>
      </xdr:txBody>
    </xdr:sp>
    <xdr:clientData/>
  </xdr:oneCellAnchor>
  <xdr:twoCellAnchor>
    <xdr:from>
      <xdr:col>5</xdr:col>
      <xdr:colOff>605366</xdr:colOff>
      <xdr:row>0</xdr:row>
      <xdr:rowOff>0</xdr:rowOff>
    </xdr:from>
    <xdr:to>
      <xdr:col>9</xdr:col>
      <xdr:colOff>367241</xdr:colOff>
      <xdr:row>22</xdr:row>
      <xdr:rowOff>58208</xdr:rowOff>
    </xdr:to>
    <xdr:sp macro="" textlink="">
      <xdr:nvSpPr>
        <xdr:cNvPr id="8" name="Rectangle 48">
          <a:extLst>
            <a:ext uri="{FF2B5EF4-FFF2-40B4-BE49-F238E27FC236}">
              <a16:creationId xmlns:a16="http://schemas.microsoft.com/office/drawing/2014/main" id="{76FFB396-F878-4D7E-AF75-2E619ECB049D}"/>
            </a:ext>
          </a:extLst>
        </xdr:cNvPr>
        <xdr:cNvSpPr>
          <a:spLocks noChangeArrowheads="1"/>
        </xdr:cNvSpPr>
      </xdr:nvSpPr>
      <xdr:spPr bwMode="auto">
        <a:xfrm>
          <a:off x="4129616" y="0"/>
          <a:ext cx="2171700" cy="5820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132</xdr:col>
          <xdr:colOff>85725</xdr:colOff>
          <xdr:row>0</xdr:row>
          <xdr:rowOff>0</xdr:rowOff>
        </xdr:to>
        <xdr:sp macro="" textlink="">
          <xdr:nvSpPr>
            <xdr:cNvPr id="169985" name="FPMExcelClientSheetOptionstb1" hidden="1">
              <a:extLst>
                <a:ext uri="{63B3BB69-23CF-44E3-9099-C40C66FF867C}">
                  <a14:compatExt spid="_x0000_s169985"/>
                </a:ext>
                <a:ext uri="{FF2B5EF4-FFF2-40B4-BE49-F238E27FC236}">
                  <a16:creationId xmlns:a16="http://schemas.microsoft.com/office/drawing/2014/main" id="{00000000-0008-0000-0100-00000198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124</xdr:colOff>
      <xdr:row>16</xdr:row>
      <xdr:rowOff>127560</xdr:rowOff>
    </xdr:from>
    <xdr:to>
      <xdr:col>3</xdr:col>
      <xdr:colOff>525432</xdr:colOff>
      <xdr:row>21</xdr:row>
      <xdr:rowOff>180726</xdr:rowOff>
    </xdr:to>
    <xdr:pic>
      <xdr:nvPicPr>
        <xdr:cNvPr id="9" name="Picture 2" descr="image001">
          <a:extLst>
            <a:ext uri="{FF2B5EF4-FFF2-40B4-BE49-F238E27FC236}">
              <a16:creationId xmlns:a16="http://schemas.microsoft.com/office/drawing/2014/main" id="{66F13632-8213-419D-9A2C-C097596782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0674" y="4880535"/>
          <a:ext cx="1725458" cy="862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xdr:row>
      <xdr:rowOff>0</xdr:rowOff>
    </xdr:from>
    <xdr:to>
      <xdr:col>13</xdr:col>
      <xdr:colOff>387802</xdr:colOff>
      <xdr:row>5</xdr:row>
      <xdr:rowOff>418802</xdr:rowOff>
    </xdr:to>
    <xdr:sp macro="" textlink="">
      <xdr:nvSpPr>
        <xdr:cNvPr id="10" name="Text Box 50">
          <a:extLst>
            <a:ext uri="{FF2B5EF4-FFF2-40B4-BE49-F238E27FC236}">
              <a16:creationId xmlns:a16="http://schemas.microsoft.com/office/drawing/2014/main" id="{E72ABF84-8300-44D5-985F-C76A4ECCFEF0}"/>
            </a:ext>
          </a:extLst>
        </xdr:cNvPr>
        <xdr:cNvSpPr txBox="1">
          <a:spLocks noChangeArrowheads="1"/>
        </xdr:cNvSpPr>
      </xdr:nvSpPr>
      <xdr:spPr bwMode="auto">
        <a:xfrm>
          <a:off x="3524250" y="161925"/>
          <a:ext cx="5236027" cy="2428577"/>
        </a:xfrm>
        <a:prstGeom prst="rect">
          <a:avLst/>
        </a:prstGeom>
        <a:noFill/>
        <a:ln w="9525">
          <a:noFill/>
          <a:miter lim="800000"/>
          <a:headEnd/>
          <a:tailEnd/>
        </a:ln>
      </xdr:spPr>
      <xdr:txBody>
        <a:bodyPr vertOverflow="clip" wrap="square" lIns="0" tIns="68580" rIns="82296" bIns="68580" anchor="ctr" upright="1"/>
        <a:lstStyle/>
        <a:p>
          <a:pPr algn="r" rtl="0">
            <a:defRPr sz="1000"/>
          </a:pPr>
          <a:r>
            <a:rPr lang="en-CA" sz="4200" b="0" i="0" u="none" strike="noStrike" baseline="0">
              <a:solidFill>
                <a:srgbClr val="003078"/>
              </a:solidFill>
              <a:latin typeface="Arial"/>
              <a:cs typeface="Arial"/>
            </a:rPr>
            <a:t>Information financière supplémentaire</a:t>
          </a:r>
          <a:endParaRPr lang="en-CA" sz="3600" b="0" i="0" u="none" strike="noStrike" baseline="0">
            <a:solidFill>
              <a:srgbClr val="003078"/>
            </a:solidFill>
            <a:latin typeface="Arial"/>
            <a:cs typeface="Arial"/>
          </a:endParaRPr>
        </a:p>
        <a:p>
          <a:pPr algn="r" rtl="0">
            <a:defRPr sz="1000"/>
          </a:pPr>
          <a:endParaRPr lang="en-CA" sz="800" b="0" i="0" u="none" strike="noStrike" baseline="0">
            <a:solidFill>
              <a:srgbClr val="003078"/>
            </a:solidFill>
            <a:latin typeface="Arial"/>
            <a:cs typeface="Arial"/>
          </a:endParaRPr>
        </a:p>
        <a:p>
          <a:pPr algn="r" rtl="0">
            <a:defRPr sz="1000"/>
          </a:pPr>
          <a:r>
            <a:rPr lang="en-CA" sz="2600" b="0" i="0" u="none" strike="noStrike" baseline="0">
              <a:solidFill>
                <a:srgbClr val="003078"/>
              </a:solidFill>
              <a:latin typeface="Arial"/>
              <a:cs typeface="Arial"/>
            </a:rPr>
            <a:t>Premier trimestre de 2026</a:t>
          </a:r>
          <a:endParaRPr lang="en-CA" sz="2400" b="0" i="0" u="none" strike="noStrike" baseline="0">
            <a:solidFill>
              <a:srgbClr val="003078"/>
            </a:solidFill>
            <a:latin typeface="Arial"/>
            <a:cs typeface="Arial"/>
          </a:endParaRPr>
        </a:p>
        <a:p>
          <a:pPr algn="r" rtl="0">
            <a:defRPr sz="1000"/>
          </a:pPr>
          <a:endParaRPr lang="en-CA" sz="2400" b="0" i="0" u="none" strike="noStrike" baseline="0">
            <a:solidFill>
              <a:srgbClr val="0066A3"/>
            </a:solidFill>
            <a:latin typeface="Arial"/>
            <a:cs typeface="Arial"/>
          </a:endParaRPr>
        </a:p>
      </xdr:txBody>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39013" name="FPMExcelClientSheetOptionstb1" hidden="1">
              <a:extLst>
                <a:ext uri="{63B3BB69-23CF-44E3-9099-C40C66FF867C}">
                  <a14:compatExt spid="_x0000_s39013"/>
                </a:ext>
                <a:ext uri="{FF2B5EF4-FFF2-40B4-BE49-F238E27FC236}">
                  <a16:creationId xmlns:a16="http://schemas.microsoft.com/office/drawing/2014/main" id="{00000000-0008-0000-1700-0000659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390525</xdr:colOff>
          <xdr:row>0</xdr:row>
          <xdr:rowOff>0</xdr:rowOff>
        </xdr:to>
        <xdr:sp macro="" textlink="">
          <xdr:nvSpPr>
            <xdr:cNvPr id="41985" name="FPMExcelClientSheetOptionstb1" hidden="1">
              <a:extLst>
                <a:ext uri="{63B3BB69-23CF-44E3-9099-C40C66FF867C}">
                  <a14:compatExt spid="_x0000_s41985"/>
                </a:ext>
                <a:ext uri="{FF2B5EF4-FFF2-40B4-BE49-F238E27FC236}">
                  <a16:creationId xmlns:a16="http://schemas.microsoft.com/office/drawing/2014/main" id="{00000000-0008-0000-1800-000001A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7649" name="FPMExcelClientSheetOptionstb1" hidden="1">
              <a:extLst>
                <a:ext uri="{63B3BB69-23CF-44E3-9099-C40C66FF867C}">
                  <a14:compatExt spid="_x0000_s27649"/>
                </a:ext>
                <a:ext uri="{FF2B5EF4-FFF2-40B4-BE49-F238E27FC236}">
                  <a16:creationId xmlns:a16="http://schemas.microsoft.com/office/drawing/2014/main" id="{00000000-0008-0000-1900-0000016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410994</xdr:colOff>
      <xdr:row>45</xdr:row>
      <xdr:rowOff>124859</xdr:rowOff>
    </xdr:to>
    <xdr:pic>
      <xdr:nvPicPr>
        <xdr:cNvPr id="2" name="Picture 1">
          <a:extLst>
            <a:ext uri="{FF2B5EF4-FFF2-40B4-BE49-F238E27FC236}">
              <a16:creationId xmlns:a16="http://schemas.microsoft.com/office/drawing/2014/main" id="{494FBA8A-5504-C01F-D2DF-878EE4A0E0B6}"/>
            </a:ext>
          </a:extLst>
        </xdr:cNvPr>
        <xdr:cNvPicPr>
          <a:picLocks noChangeAspect="1"/>
        </xdr:cNvPicPr>
      </xdr:nvPicPr>
      <xdr:blipFill>
        <a:blip xmlns:r="http://schemas.openxmlformats.org/officeDocument/2006/relationships" r:embed="rId1"/>
        <a:stretch>
          <a:fillRect/>
        </a:stretch>
      </xdr:blipFill>
      <xdr:spPr>
        <a:xfrm>
          <a:off x="0" y="0"/>
          <a:ext cx="10164594" cy="741148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48993</xdr:colOff>
      <xdr:row>44</xdr:row>
      <xdr:rowOff>143889</xdr:rowOff>
    </xdr:to>
    <xdr:pic>
      <xdr:nvPicPr>
        <xdr:cNvPr id="2" name="Picture 1">
          <a:extLst>
            <a:ext uri="{FF2B5EF4-FFF2-40B4-BE49-F238E27FC236}">
              <a16:creationId xmlns:a16="http://schemas.microsoft.com/office/drawing/2014/main" id="{A949DC7B-F098-C1FF-A106-4002F089DD24}"/>
            </a:ext>
          </a:extLst>
        </xdr:cNvPr>
        <xdr:cNvPicPr>
          <a:picLocks noChangeAspect="1"/>
        </xdr:cNvPicPr>
      </xdr:nvPicPr>
      <xdr:blipFill>
        <a:blip xmlns:r="http://schemas.openxmlformats.org/officeDocument/2006/relationships" r:embed="rId1"/>
        <a:stretch>
          <a:fillRect/>
        </a:stretch>
      </xdr:blipFill>
      <xdr:spPr>
        <a:xfrm>
          <a:off x="0" y="0"/>
          <a:ext cx="9802593" cy="726858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468151</xdr:colOff>
      <xdr:row>45</xdr:row>
      <xdr:rowOff>86754</xdr:rowOff>
    </xdr:to>
    <xdr:pic>
      <xdr:nvPicPr>
        <xdr:cNvPr id="2" name="Picture 1">
          <a:extLst>
            <a:ext uri="{FF2B5EF4-FFF2-40B4-BE49-F238E27FC236}">
              <a16:creationId xmlns:a16="http://schemas.microsoft.com/office/drawing/2014/main" id="{3D65A064-3E66-13F1-E3FE-178783E5D447}"/>
            </a:ext>
          </a:extLst>
        </xdr:cNvPr>
        <xdr:cNvPicPr>
          <a:picLocks noChangeAspect="1"/>
        </xdr:cNvPicPr>
      </xdr:nvPicPr>
      <xdr:blipFill>
        <a:blip xmlns:r="http://schemas.openxmlformats.org/officeDocument/2006/relationships" r:embed="rId1"/>
        <a:stretch>
          <a:fillRect/>
        </a:stretch>
      </xdr:blipFill>
      <xdr:spPr>
        <a:xfrm>
          <a:off x="0" y="0"/>
          <a:ext cx="10221751" cy="737337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382415</xdr:colOff>
      <xdr:row>44</xdr:row>
      <xdr:rowOff>134363</xdr:rowOff>
    </xdr:to>
    <xdr:pic>
      <xdr:nvPicPr>
        <xdr:cNvPr id="2" name="Picture 1">
          <a:extLst>
            <a:ext uri="{FF2B5EF4-FFF2-40B4-BE49-F238E27FC236}">
              <a16:creationId xmlns:a16="http://schemas.microsoft.com/office/drawing/2014/main" id="{E71828FA-F116-8D2D-7340-AA5809AB192F}"/>
            </a:ext>
          </a:extLst>
        </xdr:cNvPr>
        <xdr:cNvPicPr>
          <a:picLocks noChangeAspect="1"/>
        </xdr:cNvPicPr>
      </xdr:nvPicPr>
      <xdr:blipFill>
        <a:blip xmlns:r="http://schemas.openxmlformats.org/officeDocument/2006/relationships" r:embed="rId1"/>
        <a:stretch>
          <a:fillRect/>
        </a:stretch>
      </xdr:blipFill>
      <xdr:spPr>
        <a:xfrm>
          <a:off x="0" y="0"/>
          <a:ext cx="10136015" cy="725906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106236</xdr:colOff>
      <xdr:row>45</xdr:row>
      <xdr:rowOff>115333</xdr:rowOff>
    </xdr:to>
    <xdr:pic>
      <xdr:nvPicPr>
        <xdr:cNvPr id="2" name="Picture 1">
          <a:extLst>
            <a:ext uri="{FF2B5EF4-FFF2-40B4-BE49-F238E27FC236}">
              <a16:creationId xmlns:a16="http://schemas.microsoft.com/office/drawing/2014/main" id="{A9103199-2921-617D-73EE-79E105C6EF1F}"/>
            </a:ext>
          </a:extLst>
        </xdr:cNvPr>
        <xdr:cNvPicPr>
          <a:picLocks noChangeAspect="1"/>
        </xdr:cNvPicPr>
      </xdr:nvPicPr>
      <xdr:blipFill>
        <a:blip xmlns:r="http://schemas.openxmlformats.org/officeDocument/2006/relationships" r:embed="rId1"/>
        <a:stretch>
          <a:fillRect/>
        </a:stretch>
      </xdr:blipFill>
      <xdr:spPr>
        <a:xfrm>
          <a:off x="0" y="0"/>
          <a:ext cx="10469436" cy="740195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439573</xdr:colOff>
      <xdr:row>45</xdr:row>
      <xdr:rowOff>67701</xdr:rowOff>
    </xdr:to>
    <xdr:pic>
      <xdr:nvPicPr>
        <xdr:cNvPr id="2" name="Picture 1">
          <a:extLst>
            <a:ext uri="{FF2B5EF4-FFF2-40B4-BE49-F238E27FC236}">
              <a16:creationId xmlns:a16="http://schemas.microsoft.com/office/drawing/2014/main" id="{0D41F398-19C5-2B4E-CF73-AFFD9FA38167}"/>
            </a:ext>
          </a:extLst>
        </xdr:cNvPr>
        <xdr:cNvPicPr>
          <a:picLocks noChangeAspect="1"/>
        </xdr:cNvPicPr>
      </xdr:nvPicPr>
      <xdr:blipFill>
        <a:blip xmlns:r="http://schemas.openxmlformats.org/officeDocument/2006/relationships" r:embed="rId1"/>
        <a:stretch>
          <a:fillRect/>
        </a:stretch>
      </xdr:blipFill>
      <xdr:spPr>
        <a:xfrm>
          <a:off x="0" y="0"/>
          <a:ext cx="10193173" cy="73543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7655</xdr:col>
          <xdr:colOff>133350</xdr:colOff>
          <xdr:row>0</xdr:row>
          <xdr:rowOff>0</xdr:rowOff>
        </xdr:to>
        <xdr:sp macro="" textlink="">
          <xdr:nvSpPr>
            <xdr:cNvPr id="145409" name="FPMExcelClientSheetOptionstb1" hidden="1">
              <a:extLst>
                <a:ext uri="{63B3BB69-23CF-44E3-9099-C40C66FF867C}">
                  <a14:compatExt spid="_x0000_s145409"/>
                </a:ext>
                <a:ext uri="{FF2B5EF4-FFF2-40B4-BE49-F238E27FC236}">
                  <a16:creationId xmlns:a16="http://schemas.microsoft.com/office/drawing/2014/main" id="{00000000-0008-0000-0200-00000138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xdr:colOff>
          <xdr:row>0</xdr:row>
          <xdr:rowOff>0</xdr:rowOff>
        </xdr:to>
        <xdr:sp macro="" textlink="">
          <xdr:nvSpPr>
            <xdr:cNvPr id="28673" name="FPMExcelClientSheetOptionstb1" hidden="1">
              <a:extLst>
                <a:ext uri="{63B3BB69-23CF-44E3-9099-C40C66FF867C}">
                  <a14:compatExt spid="_x0000_s28673"/>
                </a:ext>
                <a:ext uri="{FF2B5EF4-FFF2-40B4-BE49-F238E27FC236}">
                  <a16:creationId xmlns:a16="http://schemas.microsoft.com/office/drawing/2014/main" id="{00000000-0008-0000-0700-000001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200025</xdr:colOff>
          <xdr:row>0</xdr:row>
          <xdr:rowOff>19050</xdr:rowOff>
        </xdr:to>
        <xdr:sp macro="" textlink="">
          <xdr:nvSpPr>
            <xdr:cNvPr id="78849" name="FPMExcelClientSheetOptionstb1" hidden="1">
              <a:extLst>
                <a:ext uri="{63B3BB69-23CF-44E3-9099-C40C66FF867C}">
                  <a14:compatExt spid="_x0000_s78849"/>
                </a:ext>
                <a:ext uri="{FF2B5EF4-FFF2-40B4-BE49-F238E27FC236}">
                  <a16:creationId xmlns:a16="http://schemas.microsoft.com/office/drawing/2014/main" id="{00000000-0008-0000-0800-0000013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74753" name="FPMExcelClientSheetOptionstb1" hidden="1">
              <a:extLst>
                <a:ext uri="{63B3BB69-23CF-44E3-9099-C40C66FF867C}">
                  <a14:compatExt spid="_x0000_s74753"/>
                </a:ext>
                <a:ext uri="{FF2B5EF4-FFF2-40B4-BE49-F238E27FC236}">
                  <a16:creationId xmlns:a16="http://schemas.microsoft.com/office/drawing/2014/main" id="{00000000-0008-0000-0900-0000012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16</xdr:row>
          <xdr:rowOff>0</xdr:rowOff>
        </xdr:from>
        <xdr:to>
          <xdr:col>0</xdr:col>
          <xdr:colOff>0</xdr:colOff>
          <xdr:row>16</xdr:row>
          <xdr:rowOff>0</xdr:rowOff>
        </xdr:to>
        <xdr:sp macro="" textlink="">
          <xdr:nvSpPr>
            <xdr:cNvPr id="65537" name="FPMExcelClientSheetOptionstb1" hidden="1">
              <a:extLst>
                <a:ext uri="{63B3BB69-23CF-44E3-9099-C40C66FF867C}">
                  <a14:compatExt spid="_x0000_s65537"/>
                </a:ext>
                <a:ext uri="{FF2B5EF4-FFF2-40B4-BE49-F238E27FC236}">
                  <a16:creationId xmlns:a16="http://schemas.microsoft.com/office/drawing/2014/main" id="{00000000-0008-0000-0A00-0000010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76200</xdr:colOff>
          <xdr:row>0</xdr:row>
          <xdr:rowOff>28575</xdr:rowOff>
        </xdr:to>
        <xdr:sp macro="" textlink="">
          <xdr:nvSpPr>
            <xdr:cNvPr id="92161" name="FPMExcelClientSheetOptionstb1" hidden="1">
              <a:extLst>
                <a:ext uri="{63B3BB69-23CF-44E3-9099-C40C66FF867C}">
                  <a14:compatExt spid="_x0000_s92161"/>
                </a:ext>
                <a:ext uri="{FF2B5EF4-FFF2-40B4-BE49-F238E27FC236}">
                  <a16:creationId xmlns:a16="http://schemas.microsoft.com/office/drawing/2014/main" id="{00000000-0008-0000-0B00-0000016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16</xdr:row>
          <xdr:rowOff>0</xdr:rowOff>
        </xdr:from>
        <xdr:to>
          <xdr:col>0</xdr:col>
          <xdr:colOff>0</xdr:colOff>
          <xdr:row>16</xdr:row>
          <xdr:rowOff>0</xdr:rowOff>
        </xdr:to>
        <xdr:sp macro="" textlink="">
          <xdr:nvSpPr>
            <xdr:cNvPr id="130049" name="FPMExcelClientSheetOptionstb1" hidden="1">
              <a:extLst>
                <a:ext uri="{63B3BB69-23CF-44E3-9099-C40C66FF867C}">
                  <a14:compatExt spid="_x0000_s130049"/>
                </a:ext>
                <a:ext uri="{FF2B5EF4-FFF2-40B4-BE49-F238E27FC236}">
                  <a16:creationId xmlns:a16="http://schemas.microsoft.com/office/drawing/2014/main" id="{00000000-0008-0000-0C00-000001FC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D59781C-6269-4A86-A155-0CE68AD7061B}">
  <we:reference id="wa200005292" version="1.0.33.0" store="en-US" storeType="OMEX"/>
  <we:alternateReferences>
    <we:reference id="wa200005292" version="1.0.33.0" store="wa200005292"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customProperty" Target="../customProperty2.bin"/><Relationship Id="rId7" Type="http://schemas.openxmlformats.org/officeDocument/2006/relationships/control" Target="../activeX/activeX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customProperty" Target="../customProperty3.bin"/></Relationships>
</file>

<file path=xl/worksheets/_rels/sheet10.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customProperty" Target="../customProperty17.bin"/><Relationship Id="rId7" Type="http://schemas.openxmlformats.org/officeDocument/2006/relationships/control" Target="../activeX/activeX6.xml"/><Relationship Id="rId2" Type="http://schemas.openxmlformats.org/officeDocument/2006/relationships/customProperty" Target="../customProperty16.bin"/><Relationship Id="rId1" Type="http://schemas.openxmlformats.org/officeDocument/2006/relationships/printerSettings" Target="../printerSettings/printerSettings6.bin"/><Relationship Id="rId6" Type="http://schemas.openxmlformats.org/officeDocument/2006/relationships/vmlDrawing" Target="../drawings/vmlDrawing6.vml"/><Relationship Id="rId5" Type="http://schemas.openxmlformats.org/officeDocument/2006/relationships/drawing" Target="../drawings/drawing6.xml"/><Relationship Id="rId4" Type="http://schemas.openxmlformats.org/officeDocument/2006/relationships/customProperty" Target="../customProperty18.bin"/></Relationships>
</file>

<file path=xl/worksheets/_rels/sheet11.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customProperty" Target="../customProperty20.bin"/><Relationship Id="rId7" Type="http://schemas.openxmlformats.org/officeDocument/2006/relationships/control" Target="../activeX/activeX7.xml"/><Relationship Id="rId2" Type="http://schemas.openxmlformats.org/officeDocument/2006/relationships/customProperty" Target="../customProperty19.bin"/><Relationship Id="rId1" Type="http://schemas.openxmlformats.org/officeDocument/2006/relationships/printerSettings" Target="../printerSettings/printerSettings7.bin"/><Relationship Id="rId6" Type="http://schemas.openxmlformats.org/officeDocument/2006/relationships/vmlDrawing" Target="../drawings/vmlDrawing7.vml"/><Relationship Id="rId5" Type="http://schemas.openxmlformats.org/officeDocument/2006/relationships/drawing" Target="../drawings/drawing7.xml"/><Relationship Id="rId4" Type="http://schemas.openxmlformats.org/officeDocument/2006/relationships/customProperty" Target="../customProperty21.bin"/></Relationships>
</file>

<file path=xl/worksheets/_rels/sheet12.x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customProperty" Target="../customProperty23.bin"/><Relationship Id="rId7" Type="http://schemas.openxmlformats.org/officeDocument/2006/relationships/control" Target="../activeX/activeX8.xml"/><Relationship Id="rId2" Type="http://schemas.openxmlformats.org/officeDocument/2006/relationships/customProperty" Target="../customProperty22.bin"/><Relationship Id="rId1" Type="http://schemas.openxmlformats.org/officeDocument/2006/relationships/printerSettings" Target="../printerSettings/printerSettings8.bin"/><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customProperty" Target="../customProperty24.bin"/></Relationships>
</file>

<file path=xl/worksheets/_rels/sheet13.xml.rels><?xml version="1.0" encoding="UTF-8" standalone="yes"?>
<Relationships xmlns="http://schemas.openxmlformats.org/package/2006/relationships"><Relationship Id="rId8" Type="http://schemas.openxmlformats.org/officeDocument/2006/relationships/image" Target="../media/image11.emf"/><Relationship Id="rId3" Type="http://schemas.openxmlformats.org/officeDocument/2006/relationships/customProperty" Target="../customProperty26.bin"/><Relationship Id="rId7" Type="http://schemas.openxmlformats.org/officeDocument/2006/relationships/control" Target="../activeX/activeX9.xml"/><Relationship Id="rId2" Type="http://schemas.openxmlformats.org/officeDocument/2006/relationships/customProperty" Target="../customProperty25.bin"/><Relationship Id="rId1" Type="http://schemas.openxmlformats.org/officeDocument/2006/relationships/printerSettings" Target="../printerSettings/printerSettings9.bin"/><Relationship Id="rId6" Type="http://schemas.openxmlformats.org/officeDocument/2006/relationships/vmlDrawing" Target="../drawings/vmlDrawing9.vml"/><Relationship Id="rId5" Type="http://schemas.openxmlformats.org/officeDocument/2006/relationships/drawing" Target="../drawings/drawing9.xml"/><Relationship Id="rId4" Type="http://schemas.openxmlformats.org/officeDocument/2006/relationships/customProperty" Target="../customProperty27.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9.bin"/><Relationship Id="rId7" Type="http://schemas.openxmlformats.org/officeDocument/2006/relationships/image" Target="../media/image12.emf"/><Relationship Id="rId2" Type="http://schemas.openxmlformats.org/officeDocument/2006/relationships/customProperty" Target="../customProperty28.bin"/><Relationship Id="rId1" Type="http://schemas.openxmlformats.org/officeDocument/2006/relationships/printerSettings" Target="../printerSettings/printerSettings10.bin"/><Relationship Id="rId6" Type="http://schemas.openxmlformats.org/officeDocument/2006/relationships/control" Target="../activeX/activeX10.xml"/><Relationship Id="rId5" Type="http://schemas.openxmlformats.org/officeDocument/2006/relationships/vmlDrawing" Target="../drawings/vmlDrawing10.vml"/><Relationship Id="rId4"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8" Type="http://schemas.openxmlformats.org/officeDocument/2006/relationships/image" Target="../media/image13.emf"/><Relationship Id="rId3" Type="http://schemas.openxmlformats.org/officeDocument/2006/relationships/customProperty" Target="../customProperty31.bin"/><Relationship Id="rId7" Type="http://schemas.openxmlformats.org/officeDocument/2006/relationships/control" Target="../activeX/activeX11.xml"/><Relationship Id="rId2" Type="http://schemas.openxmlformats.org/officeDocument/2006/relationships/customProperty" Target="../customProperty30.bin"/><Relationship Id="rId1" Type="http://schemas.openxmlformats.org/officeDocument/2006/relationships/printerSettings" Target="../printerSettings/printerSettings11.bin"/><Relationship Id="rId6" Type="http://schemas.openxmlformats.org/officeDocument/2006/relationships/vmlDrawing" Target="../drawings/vmlDrawing11.vml"/><Relationship Id="rId5" Type="http://schemas.openxmlformats.org/officeDocument/2006/relationships/drawing" Target="../drawings/drawing11.xml"/><Relationship Id="rId4" Type="http://schemas.openxmlformats.org/officeDocument/2006/relationships/customProperty" Target="../customProperty32.bin"/></Relationships>
</file>

<file path=xl/worksheets/_rels/sheet16.xml.rels><?xml version="1.0" encoding="UTF-8" standalone="yes"?>
<Relationships xmlns="http://schemas.openxmlformats.org/package/2006/relationships"><Relationship Id="rId8" Type="http://schemas.openxmlformats.org/officeDocument/2006/relationships/image" Target="../media/image14.emf"/><Relationship Id="rId3" Type="http://schemas.openxmlformats.org/officeDocument/2006/relationships/customProperty" Target="../customProperty34.bin"/><Relationship Id="rId7" Type="http://schemas.openxmlformats.org/officeDocument/2006/relationships/control" Target="../activeX/activeX12.xml"/><Relationship Id="rId2" Type="http://schemas.openxmlformats.org/officeDocument/2006/relationships/customProperty" Target="../customProperty33.bin"/><Relationship Id="rId1" Type="http://schemas.openxmlformats.org/officeDocument/2006/relationships/printerSettings" Target="../printerSettings/printerSettings12.bin"/><Relationship Id="rId6" Type="http://schemas.openxmlformats.org/officeDocument/2006/relationships/vmlDrawing" Target="../drawings/vmlDrawing12.vml"/><Relationship Id="rId5" Type="http://schemas.openxmlformats.org/officeDocument/2006/relationships/drawing" Target="../drawings/drawing12.xml"/><Relationship Id="rId4" Type="http://schemas.openxmlformats.org/officeDocument/2006/relationships/customProperty" Target="../customProperty35.bin"/></Relationships>
</file>

<file path=xl/worksheets/_rels/sheet17.xml.rels><?xml version="1.0" encoding="UTF-8" standalone="yes"?>
<Relationships xmlns="http://schemas.openxmlformats.org/package/2006/relationships"><Relationship Id="rId8" Type="http://schemas.openxmlformats.org/officeDocument/2006/relationships/image" Target="../media/image15.emf"/><Relationship Id="rId3" Type="http://schemas.openxmlformats.org/officeDocument/2006/relationships/customProperty" Target="../customProperty37.bin"/><Relationship Id="rId7" Type="http://schemas.openxmlformats.org/officeDocument/2006/relationships/control" Target="../activeX/activeX13.xml"/><Relationship Id="rId2" Type="http://schemas.openxmlformats.org/officeDocument/2006/relationships/customProperty" Target="../customProperty36.bin"/><Relationship Id="rId1" Type="http://schemas.openxmlformats.org/officeDocument/2006/relationships/printerSettings" Target="../printerSettings/printerSettings13.bin"/><Relationship Id="rId6" Type="http://schemas.openxmlformats.org/officeDocument/2006/relationships/vmlDrawing" Target="../drawings/vmlDrawing13.vml"/><Relationship Id="rId5" Type="http://schemas.openxmlformats.org/officeDocument/2006/relationships/drawing" Target="../drawings/drawing13.xml"/><Relationship Id="rId4" Type="http://schemas.openxmlformats.org/officeDocument/2006/relationships/customProperty" Target="../customProperty38.bin"/></Relationships>
</file>

<file path=xl/worksheets/_rels/sheet18.x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customProperty" Target="../customProperty40.bin"/><Relationship Id="rId7" Type="http://schemas.openxmlformats.org/officeDocument/2006/relationships/control" Target="../activeX/activeX14.xml"/><Relationship Id="rId2" Type="http://schemas.openxmlformats.org/officeDocument/2006/relationships/customProperty" Target="../customProperty39.bin"/><Relationship Id="rId1" Type="http://schemas.openxmlformats.org/officeDocument/2006/relationships/printerSettings" Target="../printerSettings/printerSettings14.bin"/><Relationship Id="rId6" Type="http://schemas.openxmlformats.org/officeDocument/2006/relationships/vmlDrawing" Target="../drawings/vmlDrawing14.vml"/><Relationship Id="rId5" Type="http://schemas.openxmlformats.org/officeDocument/2006/relationships/drawing" Target="../drawings/drawing14.xml"/><Relationship Id="rId4" Type="http://schemas.openxmlformats.org/officeDocument/2006/relationships/customProperty" Target="../customProperty41.bin"/></Relationships>
</file>

<file path=xl/worksheets/_rels/sheet19.x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customProperty" Target="../customProperty43.bin"/><Relationship Id="rId7" Type="http://schemas.openxmlformats.org/officeDocument/2006/relationships/control" Target="../activeX/activeX15.xml"/><Relationship Id="rId2" Type="http://schemas.openxmlformats.org/officeDocument/2006/relationships/customProperty" Target="../customProperty42.bin"/><Relationship Id="rId1" Type="http://schemas.openxmlformats.org/officeDocument/2006/relationships/printerSettings" Target="../printerSettings/printerSettings15.bin"/><Relationship Id="rId6" Type="http://schemas.openxmlformats.org/officeDocument/2006/relationships/vmlDrawing" Target="../drawings/vmlDrawing15.vml"/><Relationship Id="rId5" Type="http://schemas.openxmlformats.org/officeDocument/2006/relationships/drawing" Target="../drawings/drawing15.xml"/><Relationship Id="rId4" Type="http://schemas.openxmlformats.org/officeDocument/2006/relationships/customProperty" Target="../customProperty44.bin"/></Relationships>
</file>

<file path=xl/worksheets/_rels/sheet2.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printerSettings" Target="../printerSettings/printerSettings2.bin"/><Relationship Id="rId7" Type="http://schemas.openxmlformats.org/officeDocument/2006/relationships/control" Target="../activeX/activeX2.xml"/><Relationship Id="rId2" Type="http://schemas.openxmlformats.org/officeDocument/2006/relationships/hyperlink" Target="mailto:richard.bengian@bell.ca" TargetMode="External"/><Relationship Id="rId1" Type="http://schemas.openxmlformats.org/officeDocument/2006/relationships/hyperlink" Target="mailto:vincent.surette@bell.ca"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customProperty" Target="../customProperty4.bin"/></Relationships>
</file>

<file path=xl/worksheets/_rels/sheet20.xml.rels><?xml version="1.0" encoding="UTF-8" standalone="yes"?>
<Relationships xmlns="http://schemas.openxmlformats.org/package/2006/relationships"><Relationship Id="rId8" Type="http://schemas.openxmlformats.org/officeDocument/2006/relationships/image" Target="../media/image18.emf"/><Relationship Id="rId3" Type="http://schemas.openxmlformats.org/officeDocument/2006/relationships/customProperty" Target="../customProperty46.bin"/><Relationship Id="rId7" Type="http://schemas.openxmlformats.org/officeDocument/2006/relationships/control" Target="../activeX/activeX16.xml"/><Relationship Id="rId2" Type="http://schemas.openxmlformats.org/officeDocument/2006/relationships/customProperty" Target="../customProperty45.bin"/><Relationship Id="rId1" Type="http://schemas.openxmlformats.org/officeDocument/2006/relationships/printerSettings" Target="../printerSettings/printerSettings16.bin"/><Relationship Id="rId6" Type="http://schemas.openxmlformats.org/officeDocument/2006/relationships/vmlDrawing" Target="../drawings/vmlDrawing16.vml"/><Relationship Id="rId5" Type="http://schemas.openxmlformats.org/officeDocument/2006/relationships/drawing" Target="../drawings/drawing16.xml"/><Relationship Id="rId4" Type="http://schemas.openxmlformats.org/officeDocument/2006/relationships/customProperty" Target="../customProperty47.bin"/></Relationships>
</file>

<file path=xl/worksheets/_rels/sheet21.xml.rels><?xml version="1.0" encoding="UTF-8" standalone="yes"?>
<Relationships xmlns="http://schemas.openxmlformats.org/package/2006/relationships"><Relationship Id="rId8" Type="http://schemas.openxmlformats.org/officeDocument/2006/relationships/image" Target="../media/image19.emf"/><Relationship Id="rId3" Type="http://schemas.openxmlformats.org/officeDocument/2006/relationships/customProperty" Target="../customProperty49.bin"/><Relationship Id="rId7" Type="http://schemas.openxmlformats.org/officeDocument/2006/relationships/control" Target="../activeX/activeX17.xml"/><Relationship Id="rId2" Type="http://schemas.openxmlformats.org/officeDocument/2006/relationships/customProperty" Target="../customProperty48.bin"/><Relationship Id="rId1" Type="http://schemas.openxmlformats.org/officeDocument/2006/relationships/printerSettings" Target="../printerSettings/printerSettings17.bin"/><Relationship Id="rId6" Type="http://schemas.openxmlformats.org/officeDocument/2006/relationships/vmlDrawing" Target="../drawings/vmlDrawing17.vml"/><Relationship Id="rId5" Type="http://schemas.openxmlformats.org/officeDocument/2006/relationships/drawing" Target="../drawings/drawing17.xml"/><Relationship Id="rId4" Type="http://schemas.openxmlformats.org/officeDocument/2006/relationships/customProperty" Target="../customProperty50.bin"/></Relationships>
</file>

<file path=xl/worksheets/_rels/sheet22.x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customProperty" Target="../customProperty52.bin"/><Relationship Id="rId7" Type="http://schemas.openxmlformats.org/officeDocument/2006/relationships/control" Target="../activeX/activeX18.xml"/><Relationship Id="rId2" Type="http://schemas.openxmlformats.org/officeDocument/2006/relationships/customProperty" Target="../customProperty51.bin"/><Relationship Id="rId1" Type="http://schemas.openxmlformats.org/officeDocument/2006/relationships/printerSettings" Target="../printerSettings/printerSettings18.bin"/><Relationship Id="rId6" Type="http://schemas.openxmlformats.org/officeDocument/2006/relationships/vmlDrawing" Target="../drawings/vmlDrawing18.vml"/><Relationship Id="rId5" Type="http://schemas.openxmlformats.org/officeDocument/2006/relationships/drawing" Target="../drawings/drawing18.xml"/><Relationship Id="rId4" Type="http://schemas.openxmlformats.org/officeDocument/2006/relationships/customProperty" Target="../customProperty53.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54.bin"/><Relationship Id="rId1" Type="http://schemas.openxmlformats.org/officeDocument/2006/relationships/printerSettings" Target="../printerSettings/printerSettings19.bin"/><Relationship Id="rId6" Type="http://schemas.openxmlformats.org/officeDocument/2006/relationships/image" Target="../media/image21.emf"/><Relationship Id="rId5" Type="http://schemas.openxmlformats.org/officeDocument/2006/relationships/control" Target="../activeX/activeX19.xml"/><Relationship Id="rId4" Type="http://schemas.openxmlformats.org/officeDocument/2006/relationships/vmlDrawing" Target="../drawings/vmlDrawing19.vml"/></Relationships>
</file>

<file path=xl/worksheets/_rels/sheet24.xml.rels><?xml version="1.0" encoding="UTF-8" standalone="yes"?>
<Relationships xmlns="http://schemas.openxmlformats.org/package/2006/relationships"><Relationship Id="rId8" Type="http://schemas.openxmlformats.org/officeDocument/2006/relationships/image" Target="../media/image22.emf"/><Relationship Id="rId3" Type="http://schemas.openxmlformats.org/officeDocument/2006/relationships/customProperty" Target="../customProperty56.bin"/><Relationship Id="rId7" Type="http://schemas.openxmlformats.org/officeDocument/2006/relationships/control" Target="../activeX/activeX20.xml"/><Relationship Id="rId2" Type="http://schemas.openxmlformats.org/officeDocument/2006/relationships/customProperty" Target="../customProperty55.bin"/><Relationship Id="rId1" Type="http://schemas.openxmlformats.org/officeDocument/2006/relationships/printerSettings" Target="../printerSettings/printerSettings20.bin"/><Relationship Id="rId6" Type="http://schemas.openxmlformats.org/officeDocument/2006/relationships/vmlDrawing" Target="../drawings/vmlDrawing20.vml"/><Relationship Id="rId5" Type="http://schemas.openxmlformats.org/officeDocument/2006/relationships/drawing" Target="../drawings/drawing20.xml"/><Relationship Id="rId4" Type="http://schemas.openxmlformats.org/officeDocument/2006/relationships/customProperty" Target="../customProperty57.bin"/></Relationships>
</file>

<file path=xl/worksheets/_rels/sheet25.xml.rels><?xml version="1.0" encoding="UTF-8" standalone="yes"?>
<Relationships xmlns="http://schemas.openxmlformats.org/package/2006/relationships"><Relationship Id="rId8" Type="http://schemas.openxmlformats.org/officeDocument/2006/relationships/image" Target="../media/image23.emf"/><Relationship Id="rId3" Type="http://schemas.openxmlformats.org/officeDocument/2006/relationships/customProperty" Target="../customProperty59.bin"/><Relationship Id="rId7" Type="http://schemas.openxmlformats.org/officeDocument/2006/relationships/control" Target="../activeX/activeX21.xml"/><Relationship Id="rId2" Type="http://schemas.openxmlformats.org/officeDocument/2006/relationships/customProperty" Target="../customProperty58.bin"/><Relationship Id="rId1" Type="http://schemas.openxmlformats.org/officeDocument/2006/relationships/printerSettings" Target="../printerSettings/printerSettings21.bin"/><Relationship Id="rId6" Type="http://schemas.openxmlformats.org/officeDocument/2006/relationships/vmlDrawing" Target="../drawings/vmlDrawing21.vml"/><Relationship Id="rId5" Type="http://schemas.openxmlformats.org/officeDocument/2006/relationships/drawing" Target="../drawings/drawing21.xml"/><Relationship Id="rId4" Type="http://schemas.openxmlformats.org/officeDocument/2006/relationships/customProperty" Target="../customProperty60.bin"/></Relationships>
</file>

<file path=xl/worksheets/_rels/sheet26.xml.rels><?xml version="1.0" encoding="UTF-8" standalone="yes"?>
<Relationships xmlns="http://schemas.openxmlformats.org/package/2006/relationships"><Relationship Id="rId8" Type="http://schemas.openxmlformats.org/officeDocument/2006/relationships/image" Target="../media/image24.emf"/><Relationship Id="rId3" Type="http://schemas.openxmlformats.org/officeDocument/2006/relationships/customProperty" Target="../customProperty62.bin"/><Relationship Id="rId7" Type="http://schemas.openxmlformats.org/officeDocument/2006/relationships/control" Target="../activeX/activeX22.xml"/><Relationship Id="rId2" Type="http://schemas.openxmlformats.org/officeDocument/2006/relationships/customProperty" Target="../customProperty61.bin"/><Relationship Id="rId1" Type="http://schemas.openxmlformats.org/officeDocument/2006/relationships/printerSettings" Target="../printerSettings/printerSettings22.bin"/><Relationship Id="rId6" Type="http://schemas.openxmlformats.org/officeDocument/2006/relationships/vmlDrawing" Target="../drawings/vmlDrawing22.vml"/><Relationship Id="rId5" Type="http://schemas.openxmlformats.org/officeDocument/2006/relationships/drawing" Target="../drawings/drawing22.xml"/><Relationship Id="rId4" Type="http://schemas.openxmlformats.org/officeDocument/2006/relationships/customProperty" Target="../customProperty63.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customProperty" Target="../customProperty64.bin"/><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5.bin"/><Relationship Id="rId1" Type="http://schemas.openxmlformats.org/officeDocument/2006/relationships/printerSettings" Target="../printerSettings/printerSettings3.bin"/><Relationship Id="rId6" Type="http://schemas.openxmlformats.org/officeDocument/2006/relationships/image" Target="../media/image5.emf"/><Relationship Id="rId5" Type="http://schemas.openxmlformats.org/officeDocument/2006/relationships/control" Target="../activeX/activeX3.xml"/><Relationship Id="rId4" Type="http://schemas.openxmlformats.org/officeDocument/2006/relationships/vmlDrawing" Target="../drawings/vmlDrawing3.v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_rels/sheet8.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customProperty" Target="../customProperty11.bin"/><Relationship Id="rId7" Type="http://schemas.openxmlformats.org/officeDocument/2006/relationships/control" Target="../activeX/activeX4.xml"/><Relationship Id="rId2" Type="http://schemas.openxmlformats.org/officeDocument/2006/relationships/customProperty" Target="../customProperty10.bin"/><Relationship Id="rId1" Type="http://schemas.openxmlformats.org/officeDocument/2006/relationships/printerSettings" Target="../printerSettings/printerSettings4.bin"/><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customProperty" Target="../customProperty12.bin"/></Relationships>
</file>

<file path=xl/worksheets/_rels/sheet9.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customProperty" Target="../customProperty14.bin"/><Relationship Id="rId7" Type="http://schemas.openxmlformats.org/officeDocument/2006/relationships/control" Target="../activeX/activeX5.xml"/><Relationship Id="rId2" Type="http://schemas.openxmlformats.org/officeDocument/2006/relationships/customProperty" Target="../customProperty13.bin"/><Relationship Id="rId1" Type="http://schemas.openxmlformats.org/officeDocument/2006/relationships/printerSettings" Target="../printerSettings/printerSettings5.bin"/><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customProperty" Target="../customProperty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7:A8"/>
  <sheetViews>
    <sheetView workbookViewId="0">
      <selection activeCell="G11" sqref="G11"/>
    </sheetView>
  </sheetViews>
  <sheetFormatPr defaultColWidth="9.140625" defaultRowHeight="12.75"/>
  <sheetData>
    <row r="7" spans="1:1" ht="26.25">
      <c r="A7" s="1"/>
    </row>
    <row r="8" spans="1:1" ht="26.25">
      <c r="A8" s="1" t="str">
        <f>IF(_xll.EPMRetrieveData(,"CONSOLIDATED")=0,"CONSOLIDATED","IMPACTED")</f>
        <v>IMPACTED</v>
      </c>
    </row>
  </sheetData>
  <pageMargins left="0.7" right="0.7" top="0.75" bottom="0.75" header="0.3" footer="0.3"/>
  <pageSetup orientation="landscape" r:id="rId1"/>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23553" r:id="rId7" name="FPMExcelClientSheetOptionstb1">
          <controlPr defaultSize="0" autoLine="0" r:id="rId8">
            <anchor moveWithCells="1" sizeWithCells="1">
              <from>
                <xdr:col>0</xdr:col>
                <xdr:colOff>0</xdr:colOff>
                <xdr:row>0</xdr:row>
                <xdr:rowOff>0</xdr:rowOff>
              </from>
              <to>
                <xdr:col>0</xdr:col>
                <xdr:colOff>28575</xdr:colOff>
                <xdr:row>0</xdr:row>
                <xdr:rowOff>28575</xdr:rowOff>
              </to>
            </anchor>
          </controlPr>
        </control>
      </mc:Choice>
      <mc:Fallback>
        <control shapeId="23553" r:id="rId7" name="FPMExcelClientSheetOptionstb1"/>
      </mc:Fallback>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pageSetUpPr fitToPage="1"/>
  </sheetPr>
  <dimension ref="A1:L53"/>
  <sheetViews>
    <sheetView showGridLines="0" view="pageBreakPreview" zoomScale="70" zoomScaleNormal="80" zoomScaleSheetLayoutView="70" workbookViewId="0"/>
  </sheetViews>
  <sheetFormatPr defaultColWidth="9.140625" defaultRowHeight="16.5" outlineLevelRow="1"/>
  <cols>
    <col min="1" max="1" width="105.7109375" style="8" customWidth="1"/>
    <col min="2" max="2" width="14.7109375" style="96" customWidth="1"/>
    <col min="3" max="3" width="1.85546875" style="96" customWidth="1"/>
    <col min="4" max="4" width="14.7109375" style="8" customWidth="1"/>
    <col min="5" max="5" width="1.5703125" style="8" customWidth="1"/>
    <col min="6" max="8" width="14.7109375" style="8" customWidth="1"/>
    <col min="9" max="9" width="14.7109375" style="96" customWidth="1"/>
    <col min="10" max="10" width="6.85546875" style="8" bestFit="1" customWidth="1"/>
    <col min="11" max="11" width="16.28515625" style="8" customWidth="1"/>
    <col min="12" max="12" width="19.85546875" style="8" bestFit="1" customWidth="1"/>
    <col min="13" max="16384" width="9.140625" style="8"/>
  </cols>
  <sheetData>
    <row r="1" spans="1:12" s="9" customFormat="1" ht="20.25">
      <c r="A1" s="100"/>
      <c r="B1" s="100"/>
      <c r="C1" s="100"/>
      <c r="D1" s="100"/>
      <c r="E1" s="100"/>
      <c r="F1" s="100"/>
      <c r="G1" s="99"/>
      <c r="H1" s="99"/>
      <c r="I1" s="43" t="s">
        <v>2</v>
      </c>
      <c r="J1" s="98"/>
      <c r="K1" s="858"/>
    </row>
    <row r="2" spans="1:12" s="9" customFormat="1" ht="20.25" customHeight="1">
      <c r="A2" s="859"/>
      <c r="B2" s="100"/>
      <c r="C2" s="100"/>
      <c r="D2" s="98"/>
      <c r="E2" s="98"/>
      <c r="F2" s="98"/>
      <c r="G2" s="97"/>
      <c r="H2" s="939"/>
      <c r="I2" s="103" t="s">
        <v>252</v>
      </c>
      <c r="J2" s="98"/>
      <c r="K2" s="858"/>
    </row>
    <row r="3" spans="1:12" s="9" customFormat="1" ht="21.75" customHeight="1" outlineLevel="1">
      <c r="A3" s="100"/>
      <c r="B3" s="100"/>
      <c r="C3" s="100"/>
      <c r="D3" s="1112" t="s">
        <v>60</v>
      </c>
      <c r="E3" s="1113"/>
      <c r="F3" s="1113"/>
      <c r="G3" s="1113"/>
      <c r="H3" s="1113"/>
      <c r="I3" s="1113"/>
      <c r="J3" s="98"/>
      <c r="K3" s="100"/>
    </row>
    <row r="4" spans="1:12" s="9" customFormat="1" ht="19.5" customHeight="1">
      <c r="A4" s="482" t="s">
        <v>237</v>
      </c>
      <c r="B4" s="1111" t="s">
        <v>386</v>
      </c>
      <c r="C4" s="114"/>
      <c r="D4" s="1114" t="s">
        <v>239</v>
      </c>
      <c r="E4" s="1115"/>
      <c r="F4" s="1110" t="s">
        <v>367</v>
      </c>
      <c r="G4" s="1110" t="s">
        <v>213</v>
      </c>
      <c r="H4" s="1110" t="s">
        <v>214</v>
      </c>
      <c r="I4" s="1116" t="s">
        <v>215</v>
      </c>
      <c r="J4" s="860"/>
      <c r="K4" s="36"/>
      <c r="L4" s="36"/>
    </row>
    <row r="5" spans="1:12" s="9" customFormat="1" ht="18.75" customHeight="1">
      <c r="A5" s="20"/>
      <c r="B5" s="118"/>
      <c r="C5" s="117"/>
      <c r="D5" s="118"/>
      <c r="E5" s="118"/>
      <c r="F5" s="118"/>
      <c r="G5" s="118"/>
      <c r="H5" s="117"/>
      <c r="I5" s="117"/>
      <c r="J5" s="861"/>
      <c r="K5"/>
      <c r="L5"/>
    </row>
    <row r="6" spans="1:12" s="10" customFormat="1" ht="18">
      <c r="A6" s="62" t="s">
        <v>184</v>
      </c>
      <c r="B6" s="123"/>
      <c r="C6" s="122"/>
      <c r="D6" s="123"/>
      <c r="E6" s="123"/>
      <c r="F6" s="123"/>
      <c r="G6" s="123"/>
      <c r="H6" s="122"/>
      <c r="I6" s="122"/>
      <c r="J6" s="861"/>
      <c r="K6"/>
      <c r="L6"/>
    </row>
    <row r="7" spans="1:12" s="9" customFormat="1" ht="18">
      <c r="A7" s="1049" t="s">
        <v>437</v>
      </c>
      <c r="B7" s="1272">
        <v>5251</v>
      </c>
      <c r="C7" s="1006"/>
      <c r="D7" s="1273">
        <v>21289</v>
      </c>
      <c r="E7" s="1006"/>
      <c r="F7" s="1273">
        <v>5461</v>
      </c>
      <c r="G7" s="1273">
        <v>5248</v>
      </c>
      <c r="H7" s="1273">
        <v>5334</v>
      </c>
      <c r="I7" s="1273">
        <v>5246</v>
      </c>
      <c r="J7" s="991"/>
      <c r="K7"/>
      <c r="L7"/>
    </row>
    <row r="8" spans="1:12" s="9" customFormat="1" ht="18">
      <c r="A8" s="1049" t="s">
        <v>438</v>
      </c>
      <c r="B8" s="1274">
        <v>234</v>
      </c>
      <c r="C8" s="1006"/>
      <c r="D8" s="1275">
        <v>392</v>
      </c>
      <c r="E8" s="1006"/>
      <c r="F8" s="1275">
        <v>232</v>
      </c>
      <c r="G8" s="1275">
        <v>160</v>
      </c>
      <c r="H8" s="1275">
        <v>0</v>
      </c>
      <c r="I8" s="1275">
        <v>0</v>
      </c>
      <c r="J8" s="991"/>
      <c r="K8"/>
      <c r="L8"/>
    </row>
    <row r="9" spans="1:12" s="9" customFormat="1" ht="18">
      <c r="A9" s="435" t="s">
        <v>240</v>
      </c>
      <c r="B9" s="1524">
        <v>5485</v>
      </c>
      <c r="C9" s="1006"/>
      <c r="D9" s="1525">
        <v>21681</v>
      </c>
      <c r="E9" s="1006">
        <v>0</v>
      </c>
      <c r="F9" s="1525">
        <v>5693</v>
      </c>
      <c r="G9" s="1525">
        <v>5408</v>
      </c>
      <c r="H9" s="1525">
        <v>5334</v>
      </c>
      <c r="I9" s="1525">
        <v>5246</v>
      </c>
      <c r="J9" s="991"/>
      <c r="K9"/>
      <c r="L9"/>
    </row>
    <row r="10" spans="1:12" s="9" customFormat="1" ht="18">
      <c r="A10" s="66" t="s">
        <v>242</v>
      </c>
      <c r="B10" s="1274">
        <v>778</v>
      </c>
      <c r="C10" s="1006"/>
      <c r="D10" s="1273">
        <v>3154</v>
      </c>
      <c r="E10" s="1006"/>
      <c r="F10" s="1275">
        <v>804</v>
      </c>
      <c r="G10" s="1275">
        <v>732</v>
      </c>
      <c r="H10" s="1275">
        <v>843</v>
      </c>
      <c r="I10" s="1275">
        <v>775</v>
      </c>
      <c r="J10" s="129"/>
      <c r="K10"/>
      <c r="L10"/>
    </row>
    <row r="11" spans="1:12" s="9" customFormat="1" ht="18">
      <c r="A11" s="1050" t="s">
        <v>243</v>
      </c>
      <c r="B11" s="1274">
        <v>-95</v>
      </c>
      <c r="C11" s="952"/>
      <c r="D11" s="1275">
        <v>-367</v>
      </c>
      <c r="E11" s="952"/>
      <c r="F11" s="1275">
        <v>-93</v>
      </c>
      <c r="G11" s="1275">
        <v>-91</v>
      </c>
      <c r="H11" s="1275">
        <v>-92</v>
      </c>
      <c r="I11" s="1275">
        <v>-91</v>
      </c>
      <c r="J11" s="135"/>
      <c r="K11"/>
      <c r="L11"/>
    </row>
    <row r="12" spans="1:12" s="9" customFormat="1" ht="18">
      <c r="A12" s="35" t="s">
        <v>0</v>
      </c>
      <c r="B12" s="1276">
        <v>6168</v>
      </c>
      <c r="C12" s="1006"/>
      <c r="D12" s="1277">
        <v>24468</v>
      </c>
      <c r="E12" s="1006"/>
      <c r="F12" s="1277">
        <v>6404</v>
      </c>
      <c r="G12" s="1277">
        <v>6049</v>
      </c>
      <c r="H12" s="1277">
        <v>6085</v>
      </c>
      <c r="I12" s="1277">
        <v>5930</v>
      </c>
      <c r="J12" s="139"/>
      <c r="K12"/>
      <c r="L12"/>
    </row>
    <row r="13" spans="1:12" s="9" customFormat="1" ht="18">
      <c r="A13" s="141"/>
      <c r="B13" s="954"/>
      <c r="C13" s="955"/>
      <c r="D13" s="955"/>
      <c r="E13" s="955"/>
      <c r="F13" s="955"/>
      <c r="G13" s="955"/>
      <c r="H13" s="955"/>
      <c r="I13" s="955"/>
      <c r="J13" s="140"/>
      <c r="K13"/>
      <c r="L13"/>
    </row>
    <row r="14" spans="1:12" s="10" customFormat="1" ht="18">
      <c r="A14" s="62" t="s">
        <v>188</v>
      </c>
      <c r="B14" s="123"/>
      <c r="C14" s="147"/>
      <c r="D14" s="147"/>
      <c r="E14" s="147"/>
      <c r="F14" s="147"/>
      <c r="G14" s="147"/>
      <c r="H14" s="147"/>
      <c r="I14" s="147"/>
      <c r="J14" s="862"/>
      <c r="K14"/>
      <c r="L14"/>
    </row>
    <row r="15" spans="1:12" s="9" customFormat="1" ht="18">
      <c r="A15" s="1049" t="s">
        <v>437</v>
      </c>
      <c r="B15" s="1272">
        <v>-2877</v>
      </c>
      <c r="C15" s="1006"/>
      <c r="D15" s="1273">
        <v>-11584</v>
      </c>
      <c r="E15" s="1006"/>
      <c r="F15" s="1273">
        <v>-3048</v>
      </c>
      <c r="G15" s="1273">
        <v>-2794</v>
      </c>
      <c r="H15" s="1273">
        <v>-2895</v>
      </c>
      <c r="I15" s="1273">
        <v>-2847</v>
      </c>
      <c r="J15" s="991"/>
      <c r="K15"/>
      <c r="L15"/>
    </row>
    <row r="16" spans="1:12" s="9" customFormat="1" ht="18">
      <c r="A16" s="1049" t="s">
        <v>438</v>
      </c>
      <c r="B16" s="1274">
        <v>-132</v>
      </c>
      <c r="C16" s="1006"/>
      <c r="D16" s="1275">
        <v>-221</v>
      </c>
      <c r="E16" s="1006"/>
      <c r="F16" s="1275">
        <v>-132</v>
      </c>
      <c r="G16" s="1275">
        <v>-89</v>
      </c>
      <c r="H16" s="1275">
        <v>0</v>
      </c>
      <c r="I16" s="1275">
        <v>0</v>
      </c>
      <c r="J16" s="991"/>
      <c r="K16"/>
      <c r="L16"/>
    </row>
    <row r="17" spans="1:12" s="9" customFormat="1" ht="18">
      <c r="A17" s="435" t="s">
        <v>240</v>
      </c>
      <c r="B17" s="1524">
        <v>-3009</v>
      </c>
      <c r="C17" s="1006"/>
      <c r="D17" s="1525">
        <v>-11805</v>
      </c>
      <c r="E17" s="1006"/>
      <c r="F17" s="1525">
        <v>-3180</v>
      </c>
      <c r="G17" s="1525">
        <v>-2883</v>
      </c>
      <c r="H17" s="1525">
        <v>-2895</v>
      </c>
      <c r="I17" s="1525">
        <v>-2847</v>
      </c>
      <c r="J17" s="991"/>
      <c r="K17"/>
      <c r="L17"/>
    </row>
    <row r="18" spans="1:12" s="9" customFormat="1" ht="18">
      <c r="A18" s="66" t="s">
        <v>242</v>
      </c>
      <c r="B18" s="1274">
        <v>-623</v>
      </c>
      <c r="C18" s="1006"/>
      <c r="D18" s="1273">
        <v>-2372</v>
      </c>
      <c r="E18" s="1006"/>
      <c r="F18" s="1275">
        <v>-653</v>
      </c>
      <c r="G18" s="1275">
        <v>-495</v>
      </c>
      <c r="H18" s="1275">
        <v>-608</v>
      </c>
      <c r="I18" s="1275">
        <v>-616</v>
      </c>
      <c r="J18" s="991"/>
      <c r="K18"/>
      <c r="L18"/>
    </row>
    <row r="19" spans="1:12" s="9" customFormat="1" ht="18">
      <c r="A19" s="1050" t="s">
        <v>243</v>
      </c>
      <c r="B19" s="1278">
        <v>95</v>
      </c>
      <c r="C19" s="952"/>
      <c r="D19" s="1275">
        <v>367</v>
      </c>
      <c r="E19" s="952"/>
      <c r="F19" s="1275">
        <v>93</v>
      </c>
      <c r="G19" s="1275">
        <v>91</v>
      </c>
      <c r="H19" s="1347">
        <v>92</v>
      </c>
      <c r="I19" s="1347">
        <v>91</v>
      </c>
      <c r="J19" s="135"/>
      <c r="K19"/>
      <c r="L19"/>
    </row>
    <row r="20" spans="1:12" s="9" customFormat="1" ht="18">
      <c r="A20" s="35" t="s">
        <v>0</v>
      </c>
      <c r="B20" s="1279">
        <v>-3537</v>
      </c>
      <c r="C20" s="1006"/>
      <c r="D20" s="1277">
        <v>-13810</v>
      </c>
      <c r="E20" s="1006"/>
      <c r="F20" s="1277">
        <v>-3740</v>
      </c>
      <c r="G20" s="1277">
        <v>-3287</v>
      </c>
      <c r="H20" s="1348">
        <v>-3411</v>
      </c>
      <c r="I20" s="1348">
        <v>-3372</v>
      </c>
      <c r="J20" s="139"/>
      <c r="K20"/>
      <c r="L20"/>
    </row>
    <row r="21" spans="1:12" s="9" customFormat="1" ht="18">
      <c r="A21" s="895"/>
      <c r="B21" s="1007"/>
      <c r="C21" s="956"/>
      <c r="D21" s="1280"/>
      <c r="E21" s="1280"/>
      <c r="F21" s="1280"/>
      <c r="G21" s="1280"/>
      <c r="H21" s="956"/>
      <c r="I21" s="956"/>
      <c r="J21" s="139"/>
      <c r="K21"/>
      <c r="L21"/>
    </row>
    <row r="22" spans="1:12" s="10" customFormat="1" ht="18">
      <c r="A22" s="62" t="s">
        <v>250</v>
      </c>
      <c r="B22" s="147"/>
      <c r="C22" s="147"/>
      <c r="D22" s="147"/>
      <c r="E22" s="147"/>
      <c r="F22" s="147"/>
      <c r="G22" s="147"/>
      <c r="H22" s="147"/>
      <c r="I22" s="147"/>
      <c r="J22" s="862"/>
      <c r="K22"/>
      <c r="L22"/>
    </row>
    <row r="23" spans="1:12" s="9" customFormat="1" ht="18">
      <c r="A23" s="1049" t="s">
        <v>437</v>
      </c>
      <c r="B23" s="1272">
        <v>2374</v>
      </c>
      <c r="C23" s="953"/>
      <c r="D23" s="1273">
        <v>9705</v>
      </c>
      <c r="E23" s="1006"/>
      <c r="F23" s="1273">
        <v>2413</v>
      </c>
      <c r="G23" s="1273">
        <v>2454</v>
      </c>
      <c r="H23" s="1273">
        <v>2439</v>
      </c>
      <c r="I23" s="1273">
        <v>2399</v>
      </c>
      <c r="J23" s="129"/>
      <c r="K23"/>
      <c r="L23"/>
    </row>
    <row r="24" spans="1:12" s="9" customFormat="1" ht="18.75">
      <c r="A24" s="440" t="s">
        <v>244</v>
      </c>
      <c r="B24" s="1281">
        <v>0.45200000000000001</v>
      </c>
      <c r="C24" s="1054"/>
      <c r="D24" s="1282">
        <v>0.45600000000000002</v>
      </c>
      <c r="E24" s="1054"/>
      <c r="F24" s="1282">
        <v>0.442</v>
      </c>
      <c r="G24" s="1282">
        <v>0.46800000000000003</v>
      </c>
      <c r="H24" s="1282">
        <v>0.45700000000000002</v>
      </c>
      <c r="I24" s="1282">
        <v>0.45700000000000002</v>
      </c>
      <c r="J24" s="165"/>
      <c r="K24"/>
      <c r="L24"/>
    </row>
    <row r="25" spans="1:12" s="9" customFormat="1" ht="18.75">
      <c r="A25" s="1049" t="s">
        <v>438</v>
      </c>
      <c r="B25" s="1274">
        <v>102</v>
      </c>
      <c r="C25" s="1006"/>
      <c r="D25" s="1275">
        <v>171</v>
      </c>
      <c r="E25" s="1006"/>
      <c r="F25" s="1275">
        <v>100</v>
      </c>
      <c r="G25" s="1275">
        <v>71</v>
      </c>
      <c r="H25" s="1275">
        <v>0</v>
      </c>
      <c r="I25" s="1275">
        <v>0</v>
      </c>
      <c r="J25" s="165"/>
      <c r="K25"/>
      <c r="L25"/>
    </row>
    <row r="26" spans="1:12" s="9" customFormat="1" ht="18.75">
      <c r="A26" s="440" t="s">
        <v>244</v>
      </c>
      <c r="B26" s="1284">
        <v>0.436</v>
      </c>
      <c r="C26" s="1054"/>
      <c r="D26" s="1282">
        <v>0.436</v>
      </c>
      <c r="E26" s="1285"/>
      <c r="F26" s="1282">
        <v>0.43099999999999999</v>
      </c>
      <c r="G26" s="1282">
        <v>0.44400000000000001</v>
      </c>
      <c r="H26" s="1275">
        <v>0</v>
      </c>
      <c r="I26" s="1275">
        <v>0</v>
      </c>
      <c r="J26" s="1078"/>
      <c r="K26"/>
      <c r="L26"/>
    </row>
    <row r="27" spans="1:12" s="9" customFormat="1" ht="18.75">
      <c r="A27" s="435" t="s">
        <v>240</v>
      </c>
      <c r="B27" s="1524">
        <v>2476</v>
      </c>
      <c r="C27" s="953"/>
      <c r="D27" s="1525">
        <v>9876</v>
      </c>
      <c r="E27" s="1006"/>
      <c r="F27" s="1525">
        <v>2513</v>
      </c>
      <c r="G27" s="1525">
        <v>2525</v>
      </c>
      <c r="H27" s="1525">
        <v>2439</v>
      </c>
      <c r="I27" s="1525">
        <v>2399</v>
      </c>
      <c r="J27" s="165"/>
      <c r="K27"/>
      <c r="L27"/>
    </row>
    <row r="28" spans="1:12" s="9" customFormat="1" ht="18.75">
      <c r="A28" s="1076" t="s">
        <v>245</v>
      </c>
      <c r="B28" s="1281">
        <v>0.45100000000000001</v>
      </c>
      <c r="C28" s="1054"/>
      <c r="D28" s="1282">
        <v>0.45600000000000002</v>
      </c>
      <c r="E28" s="1054"/>
      <c r="F28" s="1282">
        <v>0.441</v>
      </c>
      <c r="G28" s="1282">
        <v>0.46700000000000003</v>
      </c>
      <c r="H28" s="1282">
        <v>0.45700000000000002</v>
      </c>
      <c r="I28" s="1282">
        <v>0.45700000000000002</v>
      </c>
      <c r="J28" s="165"/>
      <c r="K28"/>
      <c r="L28"/>
    </row>
    <row r="29" spans="1:12" s="9" customFormat="1" ht="18">
      <c r="A29" s="66" t="s">
        <v>242</v>
      </c>
      <c r="B29" s="1274">
        <v>155</v>
      </c>
      <c r="C29" s="1006"/>
      <c r="D29" s="1275">
        <v>782</v>
      </c>
      <c r="E29" s="1006"/>
      <c r="F29" s="1275">
        <v>151</v>
      </c>
      <c r="G29" s="1275">
        <v>237</v>
      </c>
      <c r="H29" s="1275">
        <v>235</v>
      </c>
      <c r="I29" s="1275">
        <v>159</v>
      </c>
      <c r="J29" s="1044"/>
      <c r="K29"/>
      <c r="L29"/>
    </row>
    <row r="30" spans="1:12" s="9" customFormat="1" ht="18.75">
      <c r="A30" s="1076" t="s">
        <v>245</v>
      </c>
      <c r="B30" s="1281">
        <v>0.19900000000000001</v>
      </c>
      <c r="C30" s="1055"/>
      <c r="D30" s="1282">
        <v>0.248</v>
      </c>
      <c r="E30" s="1055"/>
      <c r="F30" s="1282">
        <v>0.188</v>
      </c>
      <c r="G30" s="1282">
        <v>0.32400000000000001</v>
      </c>
      <c r="H30" s="1282">
        <v>0.27900000000000003</v>
      </c>
      <c r="I30" s="1282">
        <v>0.20499999999999999</v>
      </c>
      <c r="J30" s="165"/>
      <c r="K30"/>
      <c r="L30"/>
    </row>
    <row r="31" spans="1:12" s="9" customFormat="1" ht="18">
      <c r="A31" s="94" t="s">
        <v>0</v>
      </c>
      <c r="B31" s="1276">
        <v>2631</v>
      </c>
      <c r="C31" s="1006"/>
      <c r="D31" s="1277">
        <v>10658</v>
      </c>
      <c r="E31" s="1006"/>
      <c r="F31" s="1277">
        <v>2664</v>
      </c>
      <c r="G31" s="1277">
        <v>2762</v>
      </c>
      <c r="H31" s="1277">
        <v>2674</v>
      </c>
      <c r="I31" s="1277">
        <v>2558</v>
      </c>
      <c r="J31" s="139"/>
      <c r="K31"/>
      <c r="L31"/>
    </row>
    <row r="32" spans="1:12" s="9" customFormat="1" ht="18.75">
      <c r="A32" s="847" t="s">
        <v>245</v>
      </c>
      <c r="B32" s="1281">
        <v>0.42699999999999999</v>
      </c>
      <c r="C32" s="1054"/>
      <c r="D32" s="1282">
        <v>0.436</v>
      </c>
      <c r="E32" s="1054"/>
      <c r="F32" s="1282">
        <v>0.41599999999999998</v>
      </c>
      <c r="G32" s="1282">
        <v>0.45700000000000002</v>
      </c>
      <c r="H32" s="1282">
        <v>0.439</v>
      </c>
      <c r="I32" s="1282">
        <v>0.43099999999999999</v>
      </c>
      <c r="J32" s="165"/>
      <c r="K32"/>
      <c r="L32"/>
    </row>
    <row r="33" spans="1:12" s="9" customFormat="1" ht="18">
      <c r="A33" s="96"/>
      <c r="B33" s="1008"/>
      <c r="C33" s="172"/>
      <c r="D33" s="172"/>
      <c r="E33" s="172"/>
      <c r="F33" s="172"/>
      <c r="G33" s="172"/>
      <c r="H33" s="172"/>
      <c r="I33" s="172"/>
      <c r="J33" s="863"/>
      <c r="K33"/>
      <c r="L33"/>
    </row>
    <row r="34" spans="1:12" s="10" customFormat="1" ht="18">
      <c r="A34" s="62" t="s">
        <v>249</v>
      </c>
      <c r="B34" s="147"/>
      <c r="C34" s="147"/>
      <c r="D34" s="147"/>
      <c r="E34" s="147"/>
      <c r="F34" s="147"/>
      <c r="G34" s="147"/>
      <c r="H34" s="147"/>
      <c r="I34" s="147"/>
      <c r="J34" s="862"/>
      <c r="K34"/>
      <c r="L34"/>
    </row>
    <row r="35" spans="1:12" s="9" customFormat="1" ht="18">
      <c r="A35" s="1049" t="s">
        <v>437</v>
      </c>
      <c r="B35" s="1274">
        <v>657</v>
      </c>
      <c r="C35" s="953"/>
      <c r="D35" s="1273">
        <v>3153</v>
      </c>
      <c r="E35" s="1283"/>
      <c r="F35" s="1275">
        <v>990</v>
      </c>
      <c r="G35" s="1275">
        <v>732</v>
      </c>
      <c r="H35" s="1275">
        <v>727</v>
      </c>
      <c r="I35" s="1275">
        <v>704</v>
      </c>
      <c r="J35" s="129"/>
      <c r="K35"/>
      <c r="L35"/>
    </row>
    <row r="36" spans="1:12" s="9" customFormat="1" ht="19.5" customHeight="1">
      <c r="A36" s="440" t="s">
        <v>246</v>
      </c>
      <c r="B36" s="1284">
        <v>0.12511902494762903</v>
      </c>
      <c r="C36" s="1054"/>
      <c r="D36" s="1282">
        <v>0.14810465498614309</v>
      </c>
      <c r="E36" s="1054"/>
      <c r="F36" s="1282">
        <v>0.18128547885002746</v>
      </c>
      <c r="G36" s="1282">
        <v>0.13948170731707318</v>
      </c>
      <c r="H36" s="1282">
        <v>0.13600000000000001</v>
      </c>
      <c r="I36" s="1282">
        <v>0.13400000000000001</v>
      </c>
      <c r="J36" s="165"/>
      <c r="K36"/>
      <c r="L36"/>
    </row>
    <row r="37" spans="1:12" s="9" customFormat="1" ht="18.75">
      <c r="A37" s="1049" t="s">
        <v>438</v>
      </c>
      <c r="B37" s="1274">
        <v>156</v>
      </c>
      <c r="C37" s="1006"/>
      <c r="D37" s="1275">
        <v>388</v>
      </c>
      <c r="E37" s="1006"/>
      <c r="F37" s="1275">
        <v>260</v>
      </c>
      <c r="G37" s="1275">
        <v>128</v>
      </c>
      <c r="H37" s="1275">
        <v>0</v>
      </c>
      <c r="I37" s="1275">
        <v>0</v>
      </c>
      <c r="J37" s="165"/>
      <c r="K37"/>
      <c r="L37"/>
    </row>
    <row r="38" spans="1:12" s="9" customFormat="1" ht="18.75">
      <c r="A38" s="440" t="s">
        <v>246</v>
      </c>
      <c r="B38" s="1284">
        <v>0.66666666666666663</v>
      </c>
      <c r="C38" s="1054"/>
      <c r="D38" s="1282">
        <v>0.98979591836734693</v>
      </c>
      <c r="E38" s="1285"/>
      <c r="F38" s="1282">
        <v>1.1206896551724137</v>
      </c>
      <c r="G38" s="1282">
        <v>0.8</v>
      </c>
      <c r="H38" s="1275">
        <v>0</v>
      </c>
      <c r="I38" s="1275">
        <v>0</v>
      </c>
      <c r="J38" s="165"/>
      <c r="K38"/>
      <c r="L38"/>
    </row>
    <row r="39" spans="1:12" s="9" customFormat="1" ht="18.75">
      <c r="A39" s="435" t="s">
        <v>240</v>
      </c>
      <c r="B39" s="1526">
        <v>813</v>
      </c>
      <c r="C39" s="953"/>
      <c r="D39" s="1525">
        <v>3541</v>
      </c>
      <c r="E39" s="1283"/>
      <c r="F39" s="1525">
        <v>1250</v>
      </c>
      <c r="G39" s="1527">
        <v>860</v>
      </c>
      <c r="H39" s="1527">
        <v>727</v>
      </c>
      <c r="I39" s="1527">
        <v>704</v>
      </c>
      <c r="J39" s="165"/>
      <c r="K39"/>
      <c r="L39"/>
    </row>
    <row r="40" spans="1:12" s="9" customFormat="1" ht="18.75">
      <c r="A40" s="1076" t="s">
        <v>247</v>
      </c>
      <c r="B40" s="1284">
        <v>0.14822242479489517</v>
      </c>
      <c r="C40" s="1054"/>
      <c r="D40" s="1282">
        <v>0.16332272496656058</v>
      </c>
      <c r="E40" s="1054"/>
      <c r="F40" s="1282">
        <v>0.21956789039170913</v>
      </c>
      <c r="G40" s="1282">
        <v>0.15902366863905326</v>
      </c>
      <c r="H40" s="1282">
        <v>0.13600000000000001</v>
      </c>
      <c r="I40" s="1282">
        <v>0.13400000000000001</v>
      </c>
      <c r="J40" s="165"/>
      <c r="K40"/>
      <c r="L40"/>
    </row>
    <row r="41" spans="1:12" s="9" customFormat="1" ht="18">
      <c r="A41" s="66" t="s">
        <v>242</v>
      </c>
      <c r="B41" s="1274">
        <v>28</v>
      </c>
      <c r="C41" s="1006"/>
      <c r="D41" s="1275">
        <v>159</v>
      </c>
      <c r="E41" s="1283"/>
      <c r="F41" s="1275">
        <v>67</v>
      </c>
      <c r="G41" s="1275">
        <v>31</v>
      </c>
      <c r="H41" s="1275">
        <v>36</v>
      </c>
      <c r="I41" s="1275">
        <v>25</v>
      </c>
      <c r="J41" s="129"/>
      <c r="K41"/>
      <c r="L41"/>
    </row>
    <row r="42" spans="1:12" s="9" customFormat="1" ht="18.75">
      <c r="A42" s="1076" t="s">
        <v>247</v>
      </c>
      <c r="B42" s="1284">
        <v>3.5989717223650387E-2</v>
      </c>
      <c r="C42" s="1054"/>
      <c r="D42" s="1282">
        <v>5.0412175015852885E-2</v>
      </c>
      <c r="E42" s="1285"/>
      <c r="F42" s="1282">
        <v>8.3333333333333329E-2</v>
      </c>
      <c r="G42" s="1282">
        <v>4.2349726775956283E-2</v>
      </c>
      <c r="H42" s="1282">
        <v>4.2999999999999997E-2</v>
      </c>
      <c r="I42" s="1282">
        <v>3.2000000000000001E-2</v>
      </c>
      <c r="J42" s="165"/>
      <c r="K42"/>
      <c r="L42"/>
    </row>
    <row r="43" spans="1:12" s="9" customFormat="1" ht="18">
      <c r="A43" s="94" t="s">
        <v>0</v>
      </c>
      <c r="B43" s="1528">
        <v>841</v>
      </c>
      <c r="C43" s="1006"/>
      <c r="D43" s="1277">
        <v>3700</v>
      </c>
      <c r="E43" s="1287"/>
      <c r="F43" s="1277">
        <v>1317</v>
      </c>
      <c r="G43" s="1288">
        <v>891</v>
      </c>
      <c r="H43" s="1286">
        <v>763</v>
      </c>
      <c r="I43" s="1286">
        <v>729</v>
      </c>
      <c r="J43" s="139"/>
      <c r="K43"/>
      <c r="L43"/>
    </row>
    <row r="44" spans="1:12" s="9" customFormat="1" ht="18.75">
      <c r="A44" s="847" t="s">
        <v>248</v>
      </c>
      <c r="B44" s="1284">
        <v>0.13634889753566795</v>
      </c>
      <c r="C44" s="1285"/>
      <c r="D44" s="1289">
        <v>0.15121791727971229</v>
      </c>
      <c r="E44" s="1285"/>
      <c r="F44" s="1282">
        <v>0.2056527170518426</v>
      </c>
      <c r="G44" s="1282">
        <v>0.14729707389651181</v>
      </c>
      <c r="H44" s="1289">
        <v>0.125</v>
      </c>
      <c r="I44" s="1289">
        <v>0.123</v>
      </c>
      <c r="J44" s="165"/>
      <c r="K44" s="864"/>
    </row>
    <row r="45" spans="1:12" s="9" customFormat="1" ht="19.5" customHeight="1">
      <c r="A45" s="865"/>
      <c r="B45" s="866"/>
      <c r="C45" s="866"/>
      <c r="D45" s="866"/>
      <c r="E45" s="866"/>
      <c r="F45" s="867"/>
      <c r="G45" s="867"/>
      <c r="H45" s="868"/>
      <c r="I45" s="866"/>
      <c r="J45" s="869"/>
      <c r="K45" s="870"/>
    </row>
    <row r="46" spans="1:12" s="9" customFormat="1" ht="19.5" customHeight="1">
      <c r="A46" s="188"/>
      <c r="B46" s="8"/>
      <c r="C46" s="8"/>
      <c r="D46" s="8"/>
      <c r="E46" s="8"/>
      <c r="F46" s="8"/>
      <c r="G46" s="8"/>
      <c r="H46" s="8"/>
      <c r="I46" s="8"/>
      <c r="J46" s="869"/>
      <c r="K46" s="870"/>
    </row>
    <row r="47" spans="1:12" s="9" customFormat="1" ht="19.5" customHeight="1">
      <c r="A47" s="188"/>
      <c r="B47" s="8"/>
      <c r="C47" s="8"/>
      <c r="D47" s="8"/>
      <c r="E47" s="8"/>
      <c r="F47" s="8"/>
      <c r="G47" s="8"/>
      <c r="H47" s="8"/>
      <c r="I47" s="8"/>
      <c r="J47" s="869"/>
      <c r="K47" s="870"/>
    </row>
    <row r="48" spans="1:12" s="9" customFormat="1" ht="19.5" customHeight="1">
      <c r="A48" s="188"/>
      <c r="B48" s="8"/>
      <c r="C48" s="8"/>
      <c r="D48" s="8"/>
      <c r="E48" s="8"/>
      <c r="F48" s="8"/>
      <c r="G48" s="8"/>
      <c r="H48" s="8"/>
      <c r="I48" s="8"/>
      <c r="J48" s="869"/>
      <c r="K48" s="870"/>
    </row>
    <row r="49" spans="2:10" s="9" customFormat="1">
      <c r="B49" s="8"/>
      <c r="C49" s="8"/>
      <c r="D49" s="8"/>
      <c r="E49" s="8"/>
      <c r="F49" s="8"/>
      <c r="G49" s="8"/>
      <c r="H49" s="8"/>
      <c r="I49" s="8"/>
      <c r="J49" s="8"/>
    </row>
    <row r="50" spans="2:10">
      <c r="B50" s="8"/>
      <c r="C50" s="8"/>
      <c r="I50" s="8"/>
    </row>
    <row r="51" spans="2:10">
      <c r="B51" s="8"/>
      <c r="C51" s="8"/>
      <c r="I51" s="8"/>
    </row>
    <row r="52" spans="2:10">
      <c r="B52" s="8"/>
      <c r="C52" s="8"/>
      <c r="I52" s="8"/>
    </row>
    <row r="53" spans="2:10">
      <c r="B53" s="943"/>
      <c r="D53" s="943"/>
      <c r="F53" s="943"/>
      <c r="G53" s="943"/>
      <c r="H53" s="943"/>
      <c r="I53" s="943"/>
    </row>
  </sheetData>
  <printOptions horizontalCentered="1"/>
  <pageMargins left="0.511811023622047" right="0.511811023622047" top="0.511811023622047" bottom="0.511811023622047" header="0.511811023622047" footer="0.511811023622047"/>
  <pageSetup scale="65" firstPageNumber="2" orientation="landscape" useFirstPageNumber="1" r:id="rId1"/>
  <headerFooter scaleWithDoc="0">
    <oddFooter>&amp;R&amp;8BCE Information financière supplémentaire – Premier trimestre de 2026 Page 5</oddFooter>
  </headerFooter>
  <customProperties>
    <customPr name="FPMExcelClientCellBasedFunctionStatus" r:id="rId2"/>
    <customPr name="FPMExcelClientRefreshTime" r:id="rId3"/>
    <customPr name="OrphanNamesChecked" r:id="rId4"/>
  </customProperties>
  <ignoredErrors>
    <ignoredError sqref="D4" numberStoredAsText="1"/>
  </ignoredErrors>
  <drawing r:id="rId5"/>
  <legacyDrawing r:id="rId6"/>
  <controls>
    <mc:AlternateContent xmlns:mc="http://schemas.openxmlformats.org/markup-compatibility/2006">
      <mc:Choice Requires="x14">
        <control shapeId="74753"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74753" r:id="rId7" name="FPMExcelClientSheetOptionstb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6" tint="0.59999389629810485"/>
    <pageSetUpPr fitToPage="1"/>
  </sheetPr>
  <dimension ref="A1:AC63"/>
  <sheetViews>
    <sheetView showGridLines="0" view="pageBreakPreview" topLeftCell="D17" zoomScale="80" zoomScaleNormal="70" zoomScaleSheetLayoutView="80" workbookViewId="0">
      <selection activeCell="I26" sqref="I26"/>
    </sheetView>
  </sheetViews>
  <sheetFormatPr defaultColWidth="9.140625" defaultRowHeight="16.5" outlineLevelRow="1" outlineLevelCol="1"/>
  <cols>
    <col min="1" max="1" width="25.140625" style="8" hidden="1" customWidth="1" outlineLevel="1"/>
    <col min="2" max="2" width="25.7109375" style="8" hidden="1" customWidth="1" outlineLevel="1"/>
    <col min="3" max="3" width="28.28515625" style="8" hidden="1" customWidth="1" outlineLevel="1"/>
    <col min="4" max="4" width="97" style="8" customWidth="1" collapsed="1"/>
    <col min="5" max="5" width="12.7109375" style="8" customWidth="1"/>
    <col min="6" max="6" width="1.5703125" style="8" customWidth="1"/>
    <col min="7" max="7" width="12.7109375" style="8" customWidth="1" outlineLevel="1"/>
    <col min="8" max="9" width="12.7109375" style="8" customWidth="1"/>
    <col min="10" max="10" width="12.7109375" style="96" customWidth="1"/>
    <col min="11" max="11" width="1.7109375" style="8" customWidth="1"/>
    <col min="12" max="12" width="12.7109375" style="8" customWidth="1"/>
    <col min="13" max="13" width="1.7109375" style="8" customWidth="1"/>
    <col min="14" max="14" width="12.7109375" style="96" customWidth="1"/>
    <col min="15" max="17" width="12.7109375" style="8" customWidth="1"/>
    <col min="18" max="19" width="12.5703125" style="8" customWidth="1"/>
    <col min="20" max="20" width="19.85546875" style="8" bestFit="1" customWidth="1"/>
    <col min="21" max="16384" width="9.140625" style="8"/>
  </cols>
  <sheetData>
    <row r="1" spans="1:19" hidden="1" outlineLevel="1">
      <c r="A1" t="s">
        <v>87</v>
      </c>
      <c r="B1" s="8" t="s">
        <v>86</v>
      </c>
    </row>
    <row r="2" spans="1:19" hidden="1" outlineLevel="1">
      <c r="A2" t="s">
        <v>3</v>
      </c>
      <c r="B2" s="8" t="s">
        <v>3</v>
      </c>
    </row>
    <row r="3" spans="1:19" hidden="1" outlineLevel="1">
      <c r="A3" t="s">
        <v>80</v>
      </c>
      <c r="B3" t="s">
        <v>80</v>
      </c>
      <c r="C3" t="s">
        <v>27</v>
      </c>
    </row>
    <row r="4" spans="1:19" hidden="1" outlineLevel="1">
      <c r="A4" t="s">
        <v>28</v>
      </c>
      <c r="B4" t="s">
        <v>33</v>
      </c>
    </row>
    <row r="5" spans="1:19" hidden="1" outlineLevel="1">
      <c r="A5" t="s">
        <v>29</v>
      </c>
      <c r="B5" t="s">
        <v>34</v>
      </c>
    </row>
    <row r="6" spans="1:19" hidden="1" outlineLevel="1">
      <c r="A6" t="s">
        <v>30</v>
      </c>
      <c r="B6" t="s">
        <v>35</v>
      </c>
    </row>
    <row r="7" spans="1:19" hidden="1" outlineLevel="1">
      <c r="A7" t="s">
        <v>31</v>
      </c>
      <c r="B7" t="s">
        <v>36</v>
      </c>
    </row>
    <row r="8" spans="1:19" hidden="1" outlineLevel="1">
      <c r="A8" t="s">
        <v>22</v>
      </c>
      <c r="B8" t="s">
        <v>37</v>
      </c>
    </row>
    <row r="9" spans="1:19" hidden="1" outlineLevel="1">
      <c r="B9" t="s">
        <v>30</v>
      </c>
    </row>
    <row r="10" spans="1:19" hidden="1" outlineLevel="1">
      <c r="A10" s="97"/>
      <c r="B10" t="s">
        <v>38</v>
      </c>
      <c r="C10" s="97"/>
    </row>
    <row r="11" spans="1:19" hidden="1" outlineLevel="1"/>
    <row r="12" spans="1:19" hidden="1" outlineLevel="1">
      <c r="B12" s="97"/>
      <c r="C12" s="97"/>
      <c r="D12" s="97"/>
      <c r="E12" s="97"/>
      <c r="F12" s="97"/>
      <c r="G12" s="97"/>
      <c r="H12" s="97"/>
      <c r="I12" s="97"/>
      <c r="J12" s="98"/>
      <c r="K12" s="97"/>
      <c r="L12" s="97"/>
      <c r="M12" s="97"/>
      <c r="N12" s="98"/>
      <c r="O12" s="97"/>
      <c r="P12" s="97"/>
      <c r="Q12" s="97"/>
      <c r="R12" s="97"/>
      <c r="S12" s="97"/>
    </row>
    <row r="13" spans="1:19" hidden="1" outlineLevel="1">
      <c r="B13" s="97"/>
      <c r="C13" s="97"/>
      <c r="D13" s="97"/>
      <c r="E13" s="97"/>
      <c r="F13" s="97"/>
      <c r="G13" s="97"/>
      <c r="H13" s="97"/>
      <c r="I13" s="97"/>
      <c r="J13" s="98"/>
      <c r="K13" s="97"/>
      <c r="L13" s="97"/>
      <c r="M13" s="97"/>
      <c r="N13" s="98"/>
      <c r="O13" s="97"/>
      <c r="P13" s="97"/>
      <c r="Q13" s="97"/>
      <c r="R13" s="97"/>
      <c r="S13" s="97"/>
    </row>
    <row r="14" spans="1:19" hidden="1" outlineLevel="1">
      <c r="B14" s="97"/>
      <c r="C14" s="97"/>
      <c r="D14" s="97"/>
      <c r="E14" s="97"/>
      <c r="F14" s="97"/>
      <c r="G14" s="97"/>
      <c r="H14" s="97"/>
      <c r="I14" s="97"/>
      <c r="J14" s="98"/>
      <c r="K14" s="97"/>
      <c r="L14" s="97"/>
      <c r="M14" s="97"/>
      <c r="N14" s="97"/>
      <c r="O14" s="97"/>
      <c r="P14" s="97"/>
      <c r="Q14" s="97"/>
      <c r="R14" s="97"/>
      <c r="S14" s="97"/>
    </row>
    <row r="15" spans="1:19" hidden="1" outlineLevel="1">
      <c r="B15" s="97"/>
      <c r="C15" s="97"/>
      <c r="D15" s="97"/>
      <c r="E15" s="3" t="s">
        <v>139</v>
      </c>
      <c r="F15" s="3"/>
      <c r="G15" s="3" t="s">
        <v>107</v>
      </c>
      <c r="H15" s="3"/>
      <c r="I15" s="3"/>
      <c r="J15" s="12"/>
      <c r="K15" s="97"/>
      <c r="L15" s="3"/>
      <c r="M15" s="97"/>
      <c r="N15" s="3"/>
      <c r="O15" s="3"/>
      <c r="P15" s="3"/>
      <c r="Q15" s="3"/>
      <c r="R15" s="3"/>
      <c r="S15" s="3"/>
    </row>
    <row r="16" spans="1:19" hidden="1" outlineLevel="1">
      <c r="B16" s="97"/>
      <c r="C16" s="98" t="s">
        <v>14</v>
      </c>
      <c r="D16" s="97"/>
      <c r="E16" s="97"/>
      <c r="F16" s="97"/>
      <c r="G16" s="97"/>
      <c r="H16" s="97"/>
      <c r="I16" s="97"/>
      <c r="J16" s="98"/>
      <c r="K16" s="97"/>
      <c r="L16" s="97"/>
      <c r="M16" s="97"/>
      <c r="N16" s="97"/>
      <c r="O16" s="97"/>
      <c r="P16" s="97"/>
      <c r="Q16" s="97"/>
      <c r="R16" s="97"/>
      <c r="S16" s="97"/>
    </row>
    <row r="17" spans="1:29" s="9" customFormat="1" ht="23.25" collapsed="1">
      <c r="B17" s="99"/>
      <c r="C17" s="100"/>
      <c r="D17" s="100"/>
      <c r="E17" s="100"/>
      <c r="F17" s="100"/>
      <c r="G17" s="100"/>
      <c r="H17" s="99"/>
      <c r="I17" s="99"/>
      <c r="J17" s="100"/>
      <c r="K17" s="100"/>
      <c r="L17" s="99"/>
      <c r="M17" s="99"/>
      <c r="N17" s="101"/>
      <c r="O17" s="102"/>
      <c r="P17" s="102"/>
      <c r="Q17" s="103" t="s">
        <v>128</v>
      </c>
      <c r="R17" s="103"/>
      <c r="S17" s="103"/>
    </row>
    <row r="18" spans="1:29" s="9" customFormat="1" ht="20.25">
      <c r="B18" s="99"/>
      <c r="C18" s="100"/>
      <c r="D18" s="100"/>
      <c r="E18" s="100"/>
      <c r="F18" s="100"/>
      <c r="G18" s="100"/>
      <c r="H18" s="99"/>
      <c r="I18" s="99"/>
      <c r="J18" s="100"/>
      <c r="K18" s="100"/>
      <c r="L18" s="99"/>
      <c r="M18" s="99"/>
      <c r="N18" s="101"/>
      <c r="O18" s="102"/>
      <c r="P18" s="102"/>
      <c r="Q18" s="103" t="s">
        <v>13</v>
      </c>
      <c r="R18" s="103"/>
      <c r="S18" s="103"/>
    </row>
    <row r="19" spans="1:29" s="9" customFormat="1" ht="18" customHeight="1">
      <c r="B19" s="99"/>
      <c r="C19" s="100"/>
      <c r="D19" s="100"/>
      <c r="E19" s="100"/>
      <c r="F19" s="100"/>
      <c r="G19" s="100"/>
      <c r="H19" s="99"/>
      <c r="I19" s="99"/>
      <c r="J19" s="100"/>
      <c r="K19" s="100"/>
      <c r="L19" s="99"/>
      <c r="M19" s="99"/>
      <c r="N19" s="100"/>
      <c r="O19" s="99"/>
      <c r="P19" s="99"/>
      <c r="Q19" s="100"/>
      <c r="R19" s="100"/>
      <c r="S19" s="100"/>
    </row>
    <row r="20" spans="1:29" s="9" customFormat="1" ht="38.25" thickBot="1">
      <c r="A20" s="104"/>
      <c r="B20" s="105"/>
      <c r="C20" s="106"/>
      <c r="D20" s="107" t="s">
        <v>9</v>
      </c>
      <c r="E20" s="108" t="s">
        <v>142</v>
      </c>
      <c r="F20" s="109"/>
      <c r="G20" s="110" t="s">
        <v>115</v>
      </c>
      <c r="H20" s="111" t="s">
        <v>116</v>
      </c>
      <c r="I20" s="111" t="s">
        <v>117</v>
      </c>
      <c r="J20" s="111" t="s">
        <v>114</v>
      </c>
      <c r="K20" s="112"/>
      <c r="L20" s="113" t="s">
        <v>108</v>
      </c>
      <c r="M20" s="114"/>
      <c r="N20" s="115" t="s">
        <v>106</v>
      </c>
      <c r="O20" s="115" t="s">
        <v>102</v>
      </c>
      <c r="P20" s="115" t="s">
        <v>100</v>
      </c>
      <c r="Q20" s="116" t="s">
        <v>93</v>
      </c>
      <c r="R20"/>
      <c r="S20" s="36" t="s">
        <v>110</v>
      </c>
      <c r="T20" s="36" t="s">
        <v>94</v>
      </c>
      <c r="U20"/>
      <c r="V20"/>
      <c r="W20"/>
      <c r="X20"/>
      <c r="Y20"/>
      <c r="Z20"/>
      <c r="AA20"/>
      <c r="AB20"/>
      <c r="AC20"/>
    </row>
    <row r="21" spans="1:29" s="9" customFormat="1" ht="18.75" customHeight="1">
      <c r="B21" s="99"/>
      <c r="C21" s="100"/>
      <c r="D21" s="117"/>
      <c r="E21" s="117"/>
      <c r="F21" s="117"/>
      <c r="G21" s="117"/>
      <c r="H21" s="118"/>
      <c r="I21" s="118"/>
      <c r="J21" s="117"/>
      <c r="K21" s="117"/>
      <c r="L21" s="118"/>
      <c r="M21" s="118"/>
      <c r="N21" s="118"/>
      <c r="O21" s="118"/>
      <c r="P21" s="118"/>
      <c r="Q21" s="119"/>
      <c r="R21"/>
      <c r="S21"/>
      <c r="T21"/>
      <c r="U21"/>
      <c r="V21"/>
      <c r="W21"/>
      <c r="X21"/>
      <c r="Y21"/>
      <c r="Z21"/>
      <c r="AA21"/>
      <c r="AB21"/>
      <c r="AC21"/>
    </row>
    <row r="22" spans="1:29" s="10" customFormat="1" ht="18" customHeight="1">
      <c r="B22" s="120"/>
      <c r="C22" s="121"/>
      <c r="D22" s="122" t="s">
        <v>79</v>
      </c>
      <c r="E22" s="122"/>
      <c r="F22" s="122"/>
      <c r="G22" s="122"/>
      <c r="H22" s="123"/>
      <c r="I22" s="123"/>
      <c r="J22" s="122"/>
      <c r="K22" s="122"/>
      <c r="L22" s="123"/>
      <c r="M22" s="123"/>
      <c r="N22" s="123"/>
      <c r="O22" s="123"/>
      <c r="P22" s="123"/>
      <c r="Q22" s="124"/>
      <c r="R22"/>
      <c r="S22"/>
      <c r="T22"/>
      <c r="U22"/>
      <c r="V22"/>
      <c r="W22"/>
      <c r="X22"/>
      <c r="Y22"/>
      <c r="Z22"/>
      <c r="AA22"/>
      <c r="AB22"/>
      <c r="AC22"/>
    </row>
    <row r="23" spans="1:29" s="9" customFormat="1" ht="18" customHeight="1">
      <c r="B23" s="4" t="s">
        <v>26</v>
      </c>
      <c r="C23" s="125" t="s">
        <v>23</v>
      </c>
      <c r="D23" s="126" t="s">
        <v>15</v>
      </c>
      <c r="E23" s="127" t="e">
        <f>ROUND(_xll.EPMRetrieveData($A$1,$B$23,$A$2,$A$3,$A$4,$A$5,E15,$A$6,$A$7,$C$23)/1000000,0)</f>
        <v>#VALUE!</v>
      </c>
      <c r="F23" s="127"/>
      <c r="G23" s="127" t="e">
        <f>E23-H23-I23-J23</f>
        <v>#VALUE!</v>
      </c>
      <c r="H23" s="128">
        <v>2466</v>
      </c>
      <c r="I23" s="128">
        <v>2246</v>
      </c>
      <c r="J23" s="128">
        <v>2210</v>
      </c>
      <c r="K23" s="129"/>
      <c r="L23" s="128">
        <v>8999</v>
      </c>
      <c r="M23" s="130"/>
      <c r="N23" s="128">
        <v>2475</v>
      </c>
      <c r="O23" s="128">
        <v>2296</v>
      </c>
      <c r="P23" s="128">
        <v>2128</v>
      </c>
      <c r="Q23" s="128">
        <v>2100</v>
      </c>
      <c r="R23"/>
      <c r="S23" t="e">
        <f>SUM(G23:J23)=E23</f>
        <v>#VALUE!</v>
      </c>
      <c r="T23" t="b">
        <f>SUM(N23:Q23)=L23</f>
        <v>1</v>
      </c>
      <c r="U23"/>
      <c r="V23" s="496"/>
      <c r="W23"/>
      <c r="X23"/>
      <c r="Y23"/>
      <c r="Z23"/>
      <c r="AA23"/>
      <c r="AB23"/>
      <c r="AC23"/>
    </row>
    <row r="24" spans="1:29" s="9" customFormat="1" ht="18" customHeight="1">
      <c r="B24" s="4"/>
      <c r="C24" s="5" t="s">
        <v>24</v>
      </c>
      <c r="D24" s="126" t="s">
        <v>16</v>
      </c>
      <c r="E24" s="127" t="e">
        <f>(ROUND(_xll.EPMRetrieveData($A$1,$B$23,$A$2,$C$24,$A$3,$A$4,$A$5,E15,$A$6,$A$7)/1000000,0))-1</f>
        <v>#VALUE!</v>
      </c>
      <c r="F24" s="127"/>
      <c r="G24" s="127" t="e">
        <f>E24-H24-I24-J24</f>
        <v>#VALUE!</v>
      </c>
      <c r="H24" s="128">
        <v>3046</v>
      </c>
      <c r="I24" s="128">
        <v>2995</v>
      </c>
      <c r="J24" s="128">
        <v>3013</v>
      </c>
      <c r="K24" s="129"/>
      <c r="L24" s="128">
        <v>12178</v>
      </c>
      <c r="M24" s="130"/>
      <c r="N24" s="128">
        <v>3079</v>
      </c>
      <c r="O24" s="128">
        <v>3015</v>
      </c>
      <c r="P24" s="128">
        <v>3003</v>
      </c>
      <c r="Q24" s="128">
        <v>3081</v>
      </c>
      <c r="R24"/>
      <c r="S24" t="e">
        <f t="shared" ref="S24:S53" si="0">SUM(G24:J24)=E24</f>
        <v>#VALUE!</v>
      </c>
      <c r="T24" t="b">
        <f t="shared" ref="T24:T53" si="1">SUM(N24:Q24)=L24</f>
        <v>1</v>
      </c>
      <c r="U24"/>
      <c r="V24"/>
      <c r="W24"/>
      <c r="X24"/>
      <c r="Y24"/>
      <c r="Z24"/>
      <c r="AA24"/>
      <c r="AB24"/>
      <c r="AC24"/>
    </row>
    <row r="25" spans="1:29" s="9" customFormat="1" ht="18" customHeight="1">
      <c r="B25" s="4"/>
      <c r="C25" s="6" t="s">
        <v>63</v>
      </c>
      <c r="D25" s="126" t="s">
        <v>17</v>
      </c>
      <c r="E25" s="127" t="e">
        <f>ROUND(_xll.EPMRetrieveData($A$1,$B$23,$A$2,$C$25,$A$3,$A$4,$A$5,E15,$A$6,$A$7)/1000000,0)</f>
        <v>#VALUE!</v>
      </c>
      <c r="F25" s="127"/>
      <c r="G25" s="127" t="e">
        <f>E25-H25-I25-J25</f>
        <v>#VALUE!</v>
      </c>
      <c r="H25" s="128">
        <v>719</v>
      </c>
      <c r="I25" s="128">
        <v>821</v>
      </c>
      <c r="J25" s="128">
        <v>825</v>
      </c>
      <c r="K25" s="129"/>
      <c r="L25" s="128">
        <v>3036</v>
      </c>
      <c r="M25" s="130"/>
      <c r="N25" s="128">
        <v>849</v>
      </c>
      <c r="O25" s="128">
        <v>719</v>
      </c>
      <c r="P25" s="128">
        <v>755</v>
      </c>
      <c r="Q25" s="128">
        <v>713</v>
      </c>
      <c r="R25"/>
      <c r="S25" t="e">
        <f t="shared" si="0"/>
        <v>#VALUE!</v>
      </c>
      <c r="T25" t="b">
        <f t="shared" si="1"/>
        <v>1</v>
      </c>
      <c r="U25"/>
      <c r="V25"/>
      <c r="W25"/>
      <c r="X25"/>
      <c r="Y25"/>
      <c r="Z25"/>
      <c r="AA25"/>
      <c r="AB25"/>
      <c r="AC25"/>
    </row>
    <row r="26" spans="1:29" s="9" customFormat="1" ht="18" customHeight="1">
      <c r="B26" s="131"/>
      <c r="C26" s="131"/>
      <c r="D26" s="132" t="s">
        <v>18</v>
      </c>
      <c r="E26" s="133" t="e">
        <f>E27-E23-E24-E25</f>
        <v>#VALUE!</v>
      </c>
      <c r="F26" s="133"/>
      <c r="G26" s="133" t="e">
        <f>E26-H26-I26-J26</f>
        <v>#VALUE!</v>
      </c>
      <c r="H26" s="128">
        <v>-207</v>
      </c>
      <c r="I26" s="134">
        <v>-201</v>
      </c>
      <c r="J26" s="134">
        <v>-198</v>
      </c>
      <c r="K26" s="135"/>
      <c r="L26" s="134">
        <v>-764</v>
      </c>
      <c r="M26" s="135"/>
      <c r="N26" s="128">
        <v>-194</v>
      </c>
      <c r="O26" s="134">
        <v>-194</v>
      </c>
      <c r="P26" s="134">
        <v>-188</v>
      </c>
      <c r="Q26" s="134">
        <v>-188</v>
      </c>
      <c r="R26"/>
      <c r="S26" t="e">
        <f t="shared" si="0"/>
        <v>#VALUE!</v>
      </c>
      <c r="T26" t="b">
        <f t="shared" si="1"/>
        <v>1</v>
      </c>
      <c r="U26"/>
      <c r="V26"/>
      <c r="W26"/>
      <c r="X26"/>
      <c r="Y26"/>
      <c r="Z26"/>
      <c r="AA26"/>
      <c r="AB26"/>
      <c r="AC26"/>
    </row>
    <row r="27" spans="1:29" s="9" customFormat="1" ht="18" customHeight="1" thickBot="1">
      <c r="B27" s="4"/>
      <c r="C27" s="2" t="s">
        <v>25</v>
      </c>
      <c r="D27" s="136" t="s">
        <v>62</v>
      </c>
      <c r="E27" s="137" t="e">
        <f>ROUND(_xll.EPMRetrieveData($A$1,$B$23,$A$2,$C$27,$A$3,$A$4,$A$5,E15,$A$6,$A$7)/1000000,0)</f>
        <v>#VALUE!</v>
      </c>
      <c r="F27" s="127"/>
      <c r="G27" s="137" t="e">
        <f>E27-H27-I27-J27</f>
        <v>#VALUE!</v>
      </c>
      <c r="H27" s="138">
        <v>6024</v>
      </c>
      <c r="I27" s="138">
        <v>5861</v>
      </c>
      <c r="J27" s="138">
        <v>5850</v>
      </c>
      <c r="K27" s="139"/>
      <c r="L27" s="138">
        <v>23449</v>
      </c>
      <c r="M27" s="140"/>
      <c r="N27" s="138">
        <v>6209</v>
      </c>
      <c r="O27" s="138">
        <v>5836</v>
      </c>
      <c r="P27" s="138">
        <v>5698</v>
      </c>
      <c r="Q27" s="138">
        <v>5706</v>
      </c>
      <c r="R27"/>
      <c r="S27" t="e">
        <f t="shared" si="0"/>
        <v>#VALUE!</v>
      </c>
      <c r="T27" t="b">
        <f t="shared" si="1"/>
        <v>1</v>
      </c>
      <c r="U27"/>
      <c r="V27"/>
      <c r="W27"/>
      <c r="X27"/>
      <c r="Y27"/>
      <c r="Z27"/>
      <c r="AA27"/>
      <c r="AB27"/>
      <c r="AC27"/>
    </row>
    <row r="28" spans="1:29" s="9" customFormat="1" ht="18" customHeight="1">
      <c r="B28" s="131"/>
      <c r="C28" s="141"/>
      <c r="D28" s="142"/>
      <c r="E28" s="143"/>
      <c r="F28" s="143"/>
      <c r="G28" s="143"/>
      <c r="H28" s="144"/>
      <c r="I28" s="144"/>
      <c r="J28" s="144"/>
      <c r="K28" s="144"/>
      <c r="L28" s="144"/>
      <c r="M28" s="144"/>
      <c r="N28" s="144"/>
      <c r="O28" s="144"/>
      <c r="P28" s="144"/>
      <c r="Q28" s="144"/>
      <c r="R28"/>
      <c r="S28"/>
      <c r="T28"/>
      <c r="U28"/>
      <c r="V28"/>
      <c r="W28"/>
      <c r="X28"/>
      <c r="Y28"/>
      <c r="Z28"/>
      <c r="AA28"/>
      <c r="AB28"/>
      <c r="AC28"/>
    </row>
    <row r="29" spans="1:29" s="10" customFormat="1" ht="18" customHeight="1">
      <c r="B29" s="145"/>
      <c r="C29" s="146"/>
      <c r="D29" s="122" t="s">
        <v>21</v>
      </c>
      <c r="E29" s="123"/>
      <c r="F29" s="123"/>
      <c r="G29" s="123"/>
      <c r="H29" s="147"/>
      <c r="I29" s="147"/>
      <c r="J29" s="147"/>
      <c r="K29" s="148"/>
      <c r="L29" s="147"/>
      <c r="M29" s="147"/>
      <c r="N29" s="147"/>
      <c r="O29" s="147"/>
      <c r="P29" s="147"/>
      <c r="Q29" s="147"/>
      <c r="R29"/>
      <c r="S29"/>
      <c r="T29"/>
      <c r="U29"/>
      <c r="V29"/>
      <c r="W29"/>
      <c r="X29"/>
      <c r="Y29"/>
      <c r="Z29"/>
      <c r="AA29"/>
      <c r="AB29"/>
      <c r="AC29"/>
    </row>
    <row r="30" spans="1:29" s="9" customFormat="1" ht="18" customHeight="1">
      <c r="B30" s="131"/>
      <c r="C30" s="141"/>
      <c r="D30" s="149" t="s">
        <v>15</v>
      </c>
      <c r="E30" s="150" t="e">
        <f>(E37-E23)</f>
        <v>#VALUE!</v>
      </c>
      <c r="F30" s="150"/>
      <c r="G30" s="150" t="e">
        <f>E30-H30-I30-J30</f>
        <v>#VALUE!</v>
      </c>
      <c r="H30" s="151">
        <v>-1377</v>
      </c>
      <c r="I30" s="151">
        <v>-1197</v>
      </c>
      <c r="J30" s="151">
        <v>-1201</v>
      </c>
      <c r="K30" s="152"/>
      <c r="L30" s="151">
        <v>-5146</v>
      </c>
      <c r="M30" s="153"/>
      <c r="N30" s="151">
        <v>-1524</v>
      </c>
      <c r="O30" s="151">
        <v>-1286</v>
      </c>
      <c r="P30" s="151">
        <v>-1159</v>
      </c>
      <c r="Q30" s="151">
        <v>-1177</v>
      </c>
      <c r="R30"/>
      <c r="S30" t="e">
        <f t="shared" si="0"/>
        <v>#VALUE!</v>
      </c>
      <c r="T30" t="b">
        <f t="shared" si="1"/>
        <v>1</v>
      </c>
      <c r="U30"/>
      <c r="V30"/>
      <c r="W30"/>
      <c r="X30"/>
      <c r="Y30"/>
      <c r="Z30"/>
      <c r="AA30"/>
      <c r="AB30"/>
      <c r="AC30"/>
    </row>
    <row r="31" spans="1:29" s="9" customFormat="1" ht="18" customHeight="1">
      <c r="B31" s="131"/>
      <c r="C31" s="141"/>
      <c r="D31" s="126" t="s">
        <v>16</v>
      </c>
      <c r="E31" s="150" t="e">
        <f>E39-E24</f>
        <v>#VALUE!</v>
      </c>
      <c r="F31" s="184"/>
      <c r="G31" s="150" t="e">
        <f>E31-H31-I31-J31</f>
        <v>#VALUE!</v>
      </c>
      <c r="H31" s="151">
        <v>-1729</v>
      </c>
      <c r="I31" s="151">
        <v>-1680</v>
      </c>
      <c r="J31" s="151">
        <v>-1646</v>
      </c>
      <c r="K31" s="152"/>
      <c r="L31" s="151">
        <v>-6863</v>
      </c>
      <c r="M31" s="153"/>
      <c r="N31" s="151">
        <v>-1753</v>
      </c>
      <c r="O31" s="151">
        <v>-1682</v>
      </c>
      <c r="P31" s="151">
        <v>-1710</v>
      </c>
      <c r="Q31" s="151">
        <v>-1718</v>
      </c>
      <c r="R31"/>
      <c r="S31" t="e">
        <f t="shared" si="0"/>
        <v>#VALUE!</v>
      </c>
      <c r="T31" t="b">
        <f t="shared" si="1"/>
        <v>1</v>
      </c>
      <c r="U31"/>
      <c r="V31"/>
      <c r="W31"/>
      <c r="X31"/>
      <c r="Y31"/>
      <c r="Z31"/>
      <c r="AA31"/>
      <c r="AB31"/>
      <c r="AC31"/>
    </row>
    <row r="32" spans="1:29" s="9" customFormat="1" ht="18" customHeight="1">
      <c r="B32" s="131"/>
      <c r="C32" s="141"/>
      <c r="D32" s="126" t="s">
        <v>17</v>
      </c>
      <c r="E32" s="150" t="e">
        <f>E41-E25</f>
        <v>#VALUE!</v>
      </c>
      <c r="F32" s="150"/>
      <c r="G32" s="150" t="e">
        <f>E32-H32-I32-J32</f>
        <v>#VALUE!</v>
      </c>
      <c r="H32" s="151">
        <v>-537</v>
      </c>
      <c r="I32" s="151">
        <v>-595</v>
      </c>
      <c r="J32" s="151">
        <v>-617</v>
      </c>
      <c r="K32" s="152"/>
      <c r="L32" s="151">
        <v>-2311</v>
      </c>
      <c r="M32" s="153"/>
      <c r="N32" s="151">
        <v>-696</v>
      </c>
      <c r="O32" s="151">
        <v>-504</v>
      </c>
      <c r="P32" s="151">
        <v>-541</v>
      </c>
      <c r="Q32" s="151">
        <v>-570</v>
      </c>
      <c r="R32"/>
      <c r="S32" t="e">
        <f t="shared" si="0"/>
        <v>#VALUE!</v>
      </c>
      <c r="T32" t="b">
        <f t="shared" si="1"/>
        <v>1</v>
      </c>
      <c r="U32"/>
      <c r="V32"/>
      <c r="W32"/>
      <c r="X32"/>
      <c r="Y32"/>
      <c r="Z32"/>
      <c r="AA32"/>
      <c r="AB32"/>
      <c r="AC32"/>
    </row>
    <row r="33" spans="1:29" s="9" customFormat="1" ht="18" customHeight="1">
      <c r="B33" s="131"/>
      <c r="C33" s="141"/>
      <c r="D33" s="132" t="s">
        <v>18</v>
      </c>
      <c r="E33" s="849" t="e">
        <f>-E26</f>
        <v>#VALUE!</v>
      </c>
      <c r="F33" s="849"/>
      <c r="G33" s="849" t="e">
        <f>E33-H33-I33-J33</f>
        <v>#VALUE!</v>
      </c>
      <c r="H33" s="128">
        <v>207</v>
      </c>
      <c r="I33" s="154">
        <v>201</v>
      </c>
      <c r="J33" s="154">
        <v>198</v>
      </c>
      <c r="K33" s="155"/>
      <c r="L33" s="156">
        <v>764</v>
      </c>
      <c r="M33" s="155"/>
      <c r="N33" s="151">
        <v>194</v>
      </c>
      <c r="O33" s="156">
        <v>194</v>
      </c>
      <c r="P33" s="156">
        <v>188</v>
      </c>
      <c r="Q33" s="156">
        <v>188</v>
      </c>
      <c r="R33"/>
      <c r="S33" t="e">
        <f t="shared" si="0"/>
        <v>#VALUE!</v>
      </c>
      <c r="T33" t="b">
        <f t="shared" si="1"/>
        <v>1</v>
      </c>
      <c r="U33"/>
      <c r="V33"/>
      <c r="W33"/>
      <c r="X33"/>
      <c r="Y33"/>
      <c r="Z33"/>
      <c r="AA33"/>
      <c r="AB33"/>
      <c r="AC33"/>
    </row>
    <row r="34" spans="1:29" s="9" customFormat="1" ht="18" customHeight="1" thickBot="1">
      <c r="B34" s="131"/>
      <c r="C34" s="141"/>
      <c r="D34" s="157" t="s">
        <v>62</v>
      </c>
      <c r="E34" s="850" t="e">
        <f>E43-E27</f>
        <v>#VALUE!</v>
      </c>
      <c r="F34" s="184"/>
      <c r="G34" s="850" t="e">
        <f>E34-H34-I34-J34</f>
        <v>#VALUE!</v>
      </c>
      <c r="H34" s="158">
        <v>-3436</v>
      </c>
      <c r="I34" s="158">
        <v>-3271</v>
      </c>
      <c r="J34" s="158">
        <v>-3266</v>
      </c>
      <c r="K34" s="159"/>
      <c r="L34" s="158">
        <v>-13556</v>
      </c>
      <c r="M34" s="160"/>
      <c r="N34" s="158">
        <v>-3779</v>
      </c>
      <c r="O34" s="158">
        <v>-3278</v>
      </c>
      <c r="P34" s="158">
        <v>-3222</v>
      </c>
      <c r="Q34" s="158">
        <v>-3277</v>
      </c>
      <c r="R34"/>
      <c r="S34" t="e">
        <f t="shared" si="0"/>
        <v>#VALUE!</v>
      </c>
      <c r="T34" t="b">
        <f t="shared" si="1"/>
        <v>1</v>
      </c>
      <c r="U34"/>
      <c r="V34"/>
      <c r="W34"/>
      <c r="X34"/>
      <c r="Y34"/>
      <c r="Z34"/>
      <c r="AA34"/>
      <c r="AB34"/>
      <c r="AC34"/>
    </row>
    <row r="35" spans="1:29" s="9" customFormat="1" ht="18" customHeight="1">
      <c r="B35" s="131"/>
      <c r="C35" s="141"/>
      <c r="D35" s="157"/>
      <c r="E35" s="136"/>
      <c r="F35" s="136"/>
      <c r="G35" s="136"/>
      <c r="H35" s="144"/>
      <c r="I35" s="144"/>
      <c r="J35" s="144"/>
      <c r="K35" s="159"/>
      <c r="L35" s="144"/>
      <c r="M35" s="144"/>
      <c r="N35" s="144"/>
      <c r="O35" s="144"/>
      <c r="P35" s="144"/>
      <c r="Q35" s="144"/>
      <c r="R35"/>
      <c r="S35"/>
      <c r="T35"/>
      <c r="U35"/>
      <c r="V35"/>
      <c r="W35"/>
      <c r="X35"/>
      <c r="Y35"/>
      <c r="Z35"/>
      <c r="AA35"/>
      <c r="AB35"/>
      <c r="AC35"/>
    </row>
    <row r="36" spans="1:29" s="10" customFormat="1" ht="18" customHeight="1">
      <c r="B36" s="145"/>
      <c r="C36" s="146"/>
      <c r="D36" s="122" t="s">
        <v>10</v>
      </c>
      <c r="E36" s="147"/>
      <c r="F36" s="147"/>
      <c r="G36" s="147"/>
      <c r="H36" s="147"/>
      <c r="I36" s="147"/>
      <c r="J36" s="147"/>
      <c r="K36" s="148"/>
      <c r="L36" s="147"/>
      <c r="M36" s="147"/>
      <c r="N36" s="147"/>
      <c r="O36" s="147"/>
      <c r="P36" s="147"/>
      <c r="Q36" s="147"/>
      <c r="R36"/>
      <c r="S36"/>
      <c r="T36"/>
      <c r="U36"/>
      <c r="V36"/>
      <c r="W36"/>
      <c r="X36"/>
      <c r="Y36"/>
      <c r="Z36"/>
      <c r="AA36"/>
      <c r="AB36"/>
      <c r="AC36"/>
    </row>
    <row r="37" spans="1:29" s="9" customFormat="1" ht="18" customHeight="1">
      <c r="B37" s="2" t="s">
        <v>32</v>
      </c>
      <c r="C37" s="5"/>
      <c r="D37" s="149" t="s">
        <v>15</v>
      </c>
      <c r="E37" s="150" t="e">
        <f>ROUND(_xll.EPMRetrieveData($A$1,$B$37,$A$2,$C$23,$A$3,$A$4,$A$5,E15,$A$6,$A$7)/1000000,0)</f>
        <v>#VALUE!</v>
      </c>
      <c r="F37" s="150"/>
      <c r="G37" s="150" t="e">
        <f>E37-H37-I37-J37</f>
        <v>#VALUE!</v>
      </c>
      <c r="H37" s="151">
        <v>1089</v>
      </c>
      <c r="I37" s="151">
        <v>1049</v>
      </c>
      <c r="J37" s="151">
        <v>1009</v>
      </c>
      <c r="K37" s="152"/>
      <c r="L37" s="151">
        <v>3853</v>
      </c>
      <c r="M37" s="153"/>
      <c r="N37" s="151">
        <v>951</v>
      </c>
      <c r="O37" s="151">
        <v>1010</v>
      </c>
      <c r="P37" s="151">
        <v>969</v>
      </c>
      <c r="Q37" s="151">
        <v>923</v>
      </c>
      <c r="R37"/>
      <c r="S37" t="e">
        <f t="shared" ref="S37" si="2">SUM(G37:J37)=E37</f>
        <v>#VALUE!</v>
      </c>
      <c r="T37" t="b">
        <f t="shared" ref="T37" si="3">SUM(N37:Q37)=L37</f>
        <v>1</v>
      </c>
      <c r="U37"/>
      <c r="V37"/>
      <c r="W37"/>
      <c r="X37"/>
      <c r="Y37"/>
      <c r="Z37"/>
      <c r="AA37"/>
      <c r="AB37"/>
      <c r="AC37"/>
    </row>
    <row r="38" spans="1:29" s="9" customFormat="1" ht="18" customHeight="1">
      <c r="B38" s="131"/>
      <c r="C38" s="161"/>
      <c r="D38" s="162" t="s">
        <v>19</v>
      </c>
      <c r="E38" s="177" t="e">
        <f>ROUND(E37/E23,3)</f>
        <v>#VALUE!</v>
      </c>
      <c r="F38" s="177"/>
      <c r="G38" s="177" t="e">
        <f>ROUND(G37/G23,3)</f>
        <v>#VALUE!</v>
      </c>
      <c r="H38" s="166">
        <v>0.442</v>
      </c>
      <c r="I38" s="166">
        <v>0.46700000000000003</v>
      </c>
      <c r="J38" s="164">
        <v>0.45700000000000002</v>
      </c>
      <c r="K38" s="165"/>
      <c r="L38" s="164">
        <v>0.42799999999999999</v>
      </c>
      <c r="M38" s="165"/>
      <c r="N38" s="164">
        <v>0.38400000000000001</v>
      </c>
      <c r="O38" s="164">
        <v>0.43989547038327526</v>
      </c>
      <c r="P38" s="164">
        <v>0.45500000000000002</v>
      </c>
      <c r="Q38" s="164">
        <v>0.44</v>
      </c>
      <c r="R38"/>
      <c r="S38"/>
      <c r="T38"/>
      <c r="U38"/>
      <c r="V38"/>
      <c r="W38"/>
      <c r="X38"/>
      <c r="Y38"/>
      <c r="Z38"/>
      <c r="AA38"/>
      <c r="AB38"/>
      <c r="AC38"/>
    </row>
    <row r="39" spans="1:29" s="9" customFormat="1" ht="18" customHeight="1">
      <c r="B39" s="2"/>
      <c r="C39" s="5"/>
      <c r="D39" s="126" t="s">
        <v>16</v>
      </c>
      <c r="E39" s="150" t="e">
        <f>ROUND(_xll.EPMRetrieveData($A$1,$B$37,$A$2,$C$24,$A$3,$A$4,$A$5,E15,$A$6,$A$7)/1000000,0)</f>
        <v>#VALUE!</v>
      </c>
      <c r="F39" s="150"/>
      <c r="G39" s="150" t="e">
        <f>E39-H39-I39-J39</f>
        <v>#VALUE!</v>
      </c>
      <c r="H39" s="151">
        <v>1317</v>
      </c>
      <c r="I39" s="151">
        <v>1315</v>
      </c>
      <c r="J39" s="151">
        <v>1367</v>
      </c>
      <c r="K39" s="152"/>
      <c r="L39" s="151">
        <v>5315</v>
      </c>
      <c r="M39" s="153"/>
      <c r="N39" s="151">
        <v>1326</v>
      </c>
      <c r="O39" s="151">
        <v>1333</v>
      </c>
      <c r="P39" s="151">
        <v>1293</v>
      </c>
      <c r="Q39" s="151">
        <v>1363</v>
      </c>
      <c r="R39"/>
      <c r="S39" t="e">
        <f>SUM(G39:J39)=E39</f>
        <v>#VALUE!</v>
      </c>
      <c r="T39" t="b">
        <f t="shared" si="1"/>
        <v>1</v>
      </c>
      <c r="U39"/>
      <c r="V39"/>
      <c r="W39"/>
      <c r="X39"/>
      <c r="Y39"/>
      <c r="Z39"/>
      <c r="AA39"/>
      <c r="AB39"/>
      <c r="AC39"/>
    </row>
    <row r="40" spans="1:29" s="9" customFormat="1" ht="18" customHeight="1">
      <c r="B40" s="131"/>
      <c r="C40" s="141"/>
      <c r="D40" s="162" t="s">
        <v>19</v>
      </c>
      <c r="E40" s="177" t="e">
        <f>ROUND(E39/E24,3)</f>
        <v>#VALUE!</v>
      </c>
      <c r="F40" s="177"/>
      <c r="G40" s="177" t="e">
        <f>ROUND(G39/G24,3)</f>
        <v>#VALUE!</v>
      </c>
      <c r="H40" s="166">
        <v>0.432</v>
      </c>
      <c r="I40" s="166">
        <v>0.439</v>
      </c>
      <c r="J40" s="166">
        <v>0.45400000000000001</v>
      </c>
      <c r="K40" s="167"/>
      <c r="L40" s="166">
        <v>0.436</v>
      </c>
      <c r="M40" s="167"/>
      <c r="N40" s="166">
        <v>0.43099999999999999</v>
      </c>
      <c r="O40" s="166">
        <v>0.44212271973466005</v>
      </c>
      <c r="P40" s="166">
        <v>0.43099999999999999</v>
      </c>
      <c r="Q40" s="166">
        <v>0.442</v>
      </c>
      <c r="R40"/>
      <c r="S40"/>
      <c r="T40"/>
      <c r="U40"/>
      <c r="V40"/>
      <c r="W40"/>
      <c r="X40"/>
      <c r="Y40"/>
      <c r="Z40"/>
      <c r="AA40"/>
      <c r="AB40"/>
      <c r="AC40"/>
    </row>
    <row r="41" spans="1:29" s="9" customFormat="1" ht="18" customHeight="1">
      <c r="B41" s="2"/>
      <c r="C41" s="4"/>
      <c r="D41" s="149" t="s">
        <v>17</v>
      </c>
      <c r="E41" s="150" t="e">
        <f>ROUND(_xll.EPMRetrieveData($A$1,$B$37,$A$2,$C$25,$A$3,$A$4,$A$5,E15,$A$6,$A$7)/1000000,0)</f>
        <v>#VALUE!</v>
      </c>
      <c r="F41" s="150"/>
      <c r="G41" s="150" t="e">
        <f>E41-H41-I41-J41</f>
        <v>#VALUE!</v>
      </c>
      <c r="H41" s="128">
        <v>182</v>
      </c>
      <c r="I41" s="128">
        <v>226</v>
      </c>
      <c r="J41" s="128">
        <v>208</v>
      </c>
      <c r="K41" s="152"/>
      <c r="L41" s="151">
        <v>725</v>
      </c>
      <c r="M41" s="153"/>
      <c r="N41" s="151">
        <v>153</v>
      </c>
      <c r="O41" s="151">
        <v>215</v>
      </c>
      <c r="P41" s="151">
        <v>214</v>
      </c>
      <c r="Q41" s="151">
        <v>143</v>
      </c>
      <c r="R41"/>
      <c r="S41" t="e">
        <f t="shared" si="0"/>
        <v>#VALUE!</v>
      </c>
      <c r="T41" t="b">
        <f t="shared" si="1"/>
        <v>1</v>
      </c>
      <c r="U41"/>
      <c r="V41"/>
      <c r="W41"/>
      <c r="X41"/>
      <c r="Y41"/>
      <c r="Z41"/>
      <c r="AA41"/>
      <c r="AB41"/>
      <c r="AC41"/>
    </row>
    <row r="42" spans="1:29" s="9" customFormat="1" ht="18" customHeight="1">
      <c r="B42" s="131"/>
      <c r="C42" s="141"/>
      <c r="D42" s="168" t="s">
        <v>19</v>
      </c>
      <c r="E42" s="851" t="e">
        <f>ROUND(E41/E25,3)</f>
        <v>#VALUE!</v>
      </c>
      <c r="F42" s="851"/>
      <c r="G42" s="851" t="e">
        <f>ROUND(G41/G25,3)</f>
        <v>#VALUE!</v>
      </c>
      <c r="H42" s="169">
        <v>0.253</v>
      </c>
      <c r="I42" s="169">
        <v>0.27500000000000002</v>
      </c>
      <c r="J42" s="169">
        <v>0.252</v>
      </c>
      <c r="K42" s="167"/>
      <c r="L42" s="169">
        <v>0.23899999999999999</v>
      </c>
      <c r="M42" s="167"/>
      <c r="N42" s="169">
        <v>0.18</v>
      </c>
      <c r="O42" s="169">
        <v>0.29902642559109877</v>
      </c>
      <c r="P42" s="169">
        <v>0.28299999999999997</v>
      </c>
      <c r="Q42" s="169">
        <v>0.20100000000000001</v>
      </c>
      <c r="R42"/>
      <c r="S42"/>
      <c r="T42"/>
      <c r="U42"/>
      <c r="V42"/>
      <c r="W42"/>
      <c r="X42"/>
      <c r="Y42"/>
      <c r="Z42"/>
      <c r="AA42"/>
      <c r="AB42"/>
      <c r="AC42"/>
    </row>
    <row r="43" spans="1:29" s="9" customFormat="1" ht="18" customHeight="1" thickBot="1">
      <c r="B43" s="2"/>
      <c r="C43" s="2"/>
      <c r="D43" s="157" t="s">
        <v>62</v>
      </c>
      <c r="E43" s="183" t="e">
        <f>ROUND(_xll.EPMRetrieveData($A$1,$B$37,$A$2,$C$27,$A$3,$A$4,$A$5,E15,$A$6,$A$7)/1000000,0)</f>
        <v>#VALUE!</v>
      </c>
      <c r="F43" s="150"/>
      <c r="G43" s="183" t="e">
        <f>E43-H43-I43-J43</f>
        <v>#VALUE!</v>
      </c>
      <c r="H43" s="138">
        <v>2588</v>
      </c>
      <c r="I43" s="138">
        <v>2590</v>
      </c>
      <c r="J43" s="138">
        <v>2584</v>
      </c>
      <c r="K43" s="159"/>
      <c r="L43" s="138">
        <v>9893</v>
      </c>
      <c r="M43" s="144"/>
      <c r="N43" s="138">
        <v>2430</v>
      </c>
      <c r="O43" s="138">
        <v>2558</v>
      </c>
      <c r="P43" s="138">
        <v>2476</v>
      </c>
      <c r="Q43" s="138">
        <v>2429</v>
      </c>
      <c r="R43"/>
      <c r="S43" t="e">
        <f t="shared" si="0"/>
        <v>#VALUE!</v>
      </c>
      <c r="T43" t="b">
        <f t="shared" si="1"/>
        <v>1</v>
      </c>
      <c r="U43"/>
      <c r="V43"/>
      <c r="W43"/>
      <c r="X43"/>
      <c r="Y43"/>
      <c r="Z43"/>
      <c r="AA43"/>
      <c r="AB43"/>
      <c r="AC43"/>
    </row>
    <row r="44" spans="1:29" s="9" customFormat="1" ht="18" customHeight="1">
      <c r="B44" s="131"/>
      <c r="C44" s="141"/>
      <c r="D44" s="168" t="s">
        <v>19</v>
      </c>
      <c r="E44" s="177" t="e">
        <f>ROUND(E43/E27,3)</f>
        <v>#VALUE!</v>
      </c>
      <c r="F44" s="177"/>
      <c r="G44" s="177" t="e">
        <f>ROUND(G43/G27,3)</f>
        <v>#VALUE!</v>
      </c>
      <c r="H44" s="164">
        <v>0.43</v>
      </c>
      <c r="I44" s="164">
        <v>0.442</v>
      </c>
      <c r="J44" s="164">
        <v>0.442</v>
      </c>
      <c r="K44" s="167"/>
      <c r="L44" s="164">
        <v>0.42199999999999999</v>
      </c>
      <c r="M44" s="167"/>
      <c r="N44" s="164">
        <v>0.39100000000000001</v>
      </c>
      <c r="O44" s="164">
        <v>0.43831391363947908</v>
      </c>
      <c r="P44" s="164">
        <v>0.435</v>
      </c>
      <c r="Q44" s="164">
        <v>0.42599999999999999</v>
      </c>
      <c r="R44"/>
      <c r="S44"/>
      <c r="T44"/>
      <c r="U44"/>
      <c r="V44"/>
      <c r="W44"/>
      <c r="X44"/>
      <c r="Y44"/>
      <c r="Z44"/>
      <c r="AA44"/>
      <c r="AB44"/>
      <c r="AC44"/>
    </row>
    <row r="45" spans="1:29" s="9" customFormat="1" ht="18" customHeight="1">
      <c r="A45" s="99"/>
      <c r="B45" s="99"/>
      <c r="C45" s="170"/>
      <c r="D45" s="171"/>
      <c r="E45" s="171"/>
      <c r="F45" s="171"/>
      <c r="G45" s="171"/>
      <c r="H45" s="172"/>
      <c r="I45" s="172"/>
      <c r="J45" s="172"/>
      <c r="K45" s="173"/>
      <c r="L45" s="172"/>
      <c r="M45" s="172"/>
      <c r="N45" s="172"/>
      <c r="O45" s="172"/>
      <c r="P45" s="172"/>
      <c r="Q45" s="172"/>
      <c r="R45"/>
      <c r="S45"/>
      <c r="T45"/>
      <c r="U45"/>
      <c r="V45"/>
      <c r="W45"/>
      <c r="X45"/>
      <c r="Y45"/>
      <c r="Z45"/>
      <c r="AA45"/>
      <c r="AB45"/>
      <c r="AC45"/>
    </row>
    <row r="46" spans="1:29" s="10" customFormat="1" ht="18" customHeight="1">
      <c r="B46" s="145"/>
      <c r="C46" s="146"/>
      <c r="D46" s="122" t="s">
        <v>1</v>
      </c>
      <c r="E46" s="147"/>
      <c r="F46" s="122"/>
      <c r="G46" s="147"/>
      <c r="H46" s="147"/>
      <c r="I46" s="147"/>
      <c r="J46" s="147"/>
      <c r="K46" s="148"/>
      <c r="L46" s="147"/>
      <c r="M46" s="147"/>
      <c r="N46" s="147"/>
      <c r="O46" s="147"/>
      <c r="P46" s="147"/>
      <c r="Q46" s="147"/>
      <c r="R46"/>
      <c r="S46"/>
      <c r="T46"/>
      <c r="U46"/>
      <c r="V46"/>
      <c r="W46"/>
      <c r="X46"/>
      <c r="Y46"/>
      <c r="Z46"/>
      <c r="AA46"/>
      <c r="AB46"/>
      <c r="AC46"/>
    </row>
    <row r="47" spans="1:29" s="9" customFormat="1" ht="18" customHeight="1">
      <c r="B47" s="174" t="s">
        <v>12</v>
      </c>
      <c r="C47" s="141"/>
      <c r="D47" s="149" t="s">
        <v>15</v>
      </c>
      <c r="E47" s="150">
        <v>1084</v>
      </c>
      <c r="F47" s="175"/>
      <c r="G47" s="150">
        <f>E47-H47-I47-J47</f>
        <v>308</v>
      </c>
      <c r="H47" s="151">
        <v>248</v>
      </c>
      <c r="I47" s="151">
        <v>280</v>
      </c>
      <c r="J47" s="151">
        <v>248</v>
      </c>
      <c r="K47" s="152"/>
      <c r="L47" s="151">
        <f>SUM(N47:Q47)</f>
        <v>1120</v>
      </c>
      <c r="M47" s="153"/>
      <c r="N47" s="151">
        <v>273</v>
      </c>
      <c r="O47" s="151">
        <v>255</v>
      </c>
      <c r="P47" s="151">
        <v>306</v>
      </c>
      <c r="Q47" s="151">
        <v>286</v>
      </c>
      <c r="R47"/>
      <c r="S47" t="b">
        <f>SUM(G47:J47)=E47</f>
        <v>1</v>
      </c>
      <c r="T47" t="b">
        <f t="shared" si="1"/>
        <v>1</v>
      </c>
      <c r="U47"/>
      <c r="V47"/>
      <c r="W47"/>
      <c r="X47"/>
      <c r="Y47"/>
      <c r="Z47"/>
      <c r="AA47"/>
      <c r="AB47"/>
      <c r="AC47"/>
    </row>
    <row r="48" spans="1:29" s="9" customFormat="1" ht="18" customHeight="1">
      <c r="B48" s="131"/>
      <c r="C48" s="141"/>
      <c r="D48" s="176" t="s">
        <v>64</v>
      </c>
      <c r="E48" s="163" t="e">
        <f>E47/E23</f>
        <v>#VALUE!</v>
      </c>
      <c r="F48" s="177"/>
      <c r="G48" s="163" t="e">
        <f>G47/G23</f>
        <v>#VALUE!</v>
      </c>
      <c r="H48" s="166">
        <v>0.10056772100567721</v>
      </c>
      <c r="I48" s="166">
        <v>0.1246660730186999</v>
      </c>
      <c r="J48" s="166">
        <f t="shared" ref="J48:P48" si="4">J47/J23</f>
        <v>0.11221719457013575</v>
      </c>
      <c r="K48" s="167" t="e">
        <f t="shared" si="4"/>
        <v>#DIV/0!</v>
      </c>
      <c r="L48" s="166">
        <f t="shared" si="4"/>
        <v>0.12445827314146016</v>
      </c>
      <c r="M48" s="167" t="e">
        <f t="shared" si="4"/>
        <v>#DIV/0!</v>
      </c>
      <c r="N48" s="166">
        <f t="shared" si="4"/>
        <v>0.11030303030303031</v>
      </c>
      <c r="O48" s="166">
        <f t="shared" si="4"/>
        <v>0.11106271777003485</v>
      </c>
      <c r="P48" s="166">
        <f t="shared" si="4"/>
        <v>0.14379699248120301</v>
      </c>
      <c r="Q48" s="166">
        <f>Q47/Q23</f>
        <v>0.1361904761904762</v>
      </c>
      <c r="R48"/>
      <c r="S48"/>
      <c r="T48"/>
      <c r="U48"/>
      <c r="V48"/>
      <c r="W48"/>
      <c r="X48"/>
      <c r="Y48"/>
      <c r="Z48"/>
      <c r="AA48"/>
      <c r="AB48"/>
      <c r="AC48"/>
    </row>
    <row r="49" spans="2:20" s="9" customFormat="1" ht="18" customHeight="1">
      <c r="B49" s="131"/>
      <c r="C49" s="141"/>
      <c r="D49" s="149" t="s">
        <v>16</v>
      </c>
      <c r="E49" s="127">
        <v>3887</v>
      </c>
      <c r="F49" s="175"/>
      <c r="G49" s="127">
        <f>E49-H49-I49-J49</f>
        <v>1251</v>
      </c>
      <c r="H49" s="128">
        <v>1038</v>
      </c>
      <c r="I49" s="151">
        <v>910</v>
      </c>
      <c r="J49" s="151">
        <v>688</v>
      </c>
      <c r="K49" s="152"/>
      <c r="L49" s="151">
        <f>SUM(N49:Q49)</f>
        <v>3612</v>
      </c>
      <c r="M49" s="153"/>
      <c r="N49" s="151">
        <v>1141</v>
      </c>
      <c r="O49" s="151">
        <v>884</v>
      </c>
      <c r="P49" s="151">
        <v>880</v>
      </c>
      <c r="Q49" s="151">
        <v>707</v>
      </c>
      <c r="R49" s="178"/>
      <c r="S49" t="b">
        <f t="shared" si="0"/>
        <v>1</v>
      </c>
      <c r="T49" t="b">
        <f t="shared" si="1"/>
        <v>1</v>
      </c>
    </row>
    <row r="50" spans="2:20" s="9" customFormat="1" ht="18" customHeight="1">
      <c r="B50" s="131"/>
      <c r="C50" s="141"/>
      <c r="D50" s="176" t="s">
        <v>64</v>
      </c>
      <c r="E50" s="163" t="e">
        <f>E49/E24</f>
        <v>#VALUE!</v>
      </c>
      <c r="F50" s="177"/>
      <c r="G50" s="163" t="e">
        <f>G49/G24</f>
        <v>#VALUE!</v>
      </c>
      <c r="H50" s="166">
        <v>0.34077478660538413</v>
      </c>
      <c r="I50" s="166">
        <v>0.30383973288814692</v>
      </c>
      <c r="J50" s="166">
        <f t="shared" ref="J50:Q50" si="5">J49/J24</f>
        <v>0.22834384334550281</v>
      </c>
      <c r="K50" s="167" t="e">
        <f t="shared" si="5"/>
        <v>#DIV/0!</v>
      </c>
      <c r="L50" s="166">
        <f>L49/L24</f>
        <v>0.29660042699950728</v>
      </c>
      <c r="M50" s="167" t="e">
        <f t="shared" si="5"/>
        <v>#DIV/0!</v>
      </c>
      <c r="N50" s="166">
        <f t="shared" si="5"/>
        <v>0.37057486196817147</v>
      </c>
      <c r="O50" s="166">
        <f t="shared" si="5"/>
        <v>0.29320066334991707</v>
      </c>
      <c r="P50" s="166">
        <f>P49/P24</f>
        <v>0.29304029304029305</v>
      </c>
      <c r="Q50" s="166">
        <f t="shared" si="5"/>
        <v>0.22947095098993833</v>
      </c>
      <c r="R50" s="179"/>
      <c r="S50"/>
      <c r="T50"/>
    </row>
    <row r="51" spans="2:20" s="9" customFormat="1" ht="18" customHeight="1">
      <c r="B51" s="131"/>
      <c r="C51" s="141" t="s">
        <v>39</v>
      </c>
      <c r="D51" s="149" t="s">
        <v>17</v>
      </c>
      <c r="E51" s="127">
        <v>162</v>
      </c>
      <c r="F51" s="175"/>
      <c r="G51" s="127">
        <f>E51-H51-I51-J51</f>
        <v>79</v>
      </c>
      <c r="H51" s="128">
        <v>31</v>
      </c>
      <c r="I51" s="151">
        <v>29</v>
      </c>
      <c r="J51" s="151">
        <v>23</v>
      </c>
      <c r="K51" s="152"/>
      <c r="L51" s="151">
        <v>120</v>
      </c>
      <c r="M51" s="153"/>
      <c r="N51" s="151">
        <v>52</v>
      </c>
      <c r="O51" s="151">
        <v>25</v>
      </c>
      <c r="P51" s="151">
        <v>24</v>
      </c>
      <c r="Q51" s="151">
        <v>19</v>
      </c>
      <c r="R51" s="178"/>
      <c r="S51" t="b">
        <f t="shared" si="0"/>
        <v>1</v>
      </c>
      <c r="T51" t="b">
        <f t="shared" si="1"/>
        <v>1</v>
      </c>
    </row>
    <row r="52" spans="2:20" s="9" customFormat="1" ht="18" customHeight="1">
      <c r="B52" s="131"/>
      <c r="C52" s="141"/>
      <c r="D52" s="176" t="s">
        <v>64</v>
      </c>
      <c r="E52" s="177" t="e">
        <f>E51/E25</f>
        <v>#VALUE!</v>
      </c>
      <c r="F52" s="180"/>
      <c r="G52" s="177" t="e">
        <f>G51/G25</f>
        <v>#VALUE!</v>
      </c>
      <c r="H52" s="166">
        <v>4.3115438108484005E-2</v>
      </c>
      <c r="I52" s="166">
        <v>3.5322777101096221E-2</v>
      </c>
      <c r="J52" s="166">
        <f t="shared" ref="J52:Q52" si="6">J51/J25</f>
        <v>2.7878787878787878E-2</v>
      </c>
      <c r="K52" s="167" t="e">
        <f t="shared" si="6"/>
        <v>#DIV/0!</v>
      </c>
      <c r="L52" s="166">
        <f t="shared" si="6"/>
        <v>3.9525691699604744E-2</v>
      </c>
      <c r="M52" s="167" t="e">
        <f t="shared" si="6"/>
        <v>#DIV/0!</v>
      </c>
      <c r="N52" s="166">
        <f t="shared" si="6"/>
        <v>6.1248527679623084E-2</v>
      </c>
      <c r="O52" s="166">
        <f t="shared" si="6"/>
        <v>3.4770514603616132E-2</v>
      </c>
      <c r="P52" s="166">
        <f>P51/P25</f>
        <v>3.1788079470198675E-2</v>
      </c>
      <c r="Q52" s="166">
        <f t="shared" si="6"/>
        <v>2.6647966339410939E-2</v>
      </c>
      <c r="R52" s="181"/>
      <c r="S52"/>
      <c r="T52"/>
    </row>
    <row r="53" spans="2:20" s="9" customFormat="1" ht="18" customHeight="1" thickBot="1">
      <c r="B53" s="131"/>
      <c r="C53" s="174" t="s">
        <v>33</v>
      </c>
      <c r="D53" s="182" t="s">
        <v>0</v>
      </c>
      <c r="E53" s="183" t="e">
        <f>-ROUND(_xll.EPMRetrieveData($B$1,$B$47,$B$2,$C$53,$B$3,$B$4,$B$5,E15,$B$7,$B$8,$B$9,$B$10)/1000000,0)</f>
        <v>#VALUE!</v>
      </c>
      <c r="F53" s="184"/>
      <c r="G53" s="183" t="e">
        <f>E53-H53-I53-J53</f>
        <v>#VALUE!</v>
      </c>
      <c r="H53" s="185">
        <v>1317</v>
      </c>
      <c r="I53" s="185">
        <v>1219</v>
      </c>
      <c r="J53" s="185">
        <f>J47+J49+J51</f>
        <v>959</v>
      </c>
      <c r="K53" s="159">
        <f t="shared" ref="K53:P53" si="7">K47+K49+K51</f>
        <v>0</v>
      </c>
      <c r="L53" s="185">
        <f t="shared" si="7"/>
        <v>4852</v>
      </c>
      <c r="M53" s="160">
        <f t="shared" si="7"/>
        <v>0</v>
      </c>
      <c r="N53" s="185">
        <f t="shared" si="7"/>
        <v>1466</v>
      </c>
      <c r="O53" s="185">
        <f t="shared" si="7"/>
        <v>1164</v>
      </c>
      <c r="P53" s="185">
        <f t="shared" si="7"/>
        <v>1210</v>
      </c>
      <c r="Q53" s="185">
        <f>Q47+Q49+Q51</f>
        <v>1012</v>
      </c>
      <c r="R53" s="178"/>
      <c r="S53" t="e">
        <f t="shared" si="0"/>
        <v>#VALUE!</v>
      </c>
      <c r="T53" t="b">
        <f t="shared" si="1"/>
        <v>1</v>
      </c>
    </row>
    <row r="54" spans="2:20" s="9" customFormat="1" ht="18" customHeight="1">
      <c r="B54" s="131"/>
      <c r="C54" s="141"/>
      <c r="D54" s="176" t="s">
        <v>64</v>
      </c>
      <c r="E54" s="180" t="e">
        <f>E53/E27</f>
        <v>#VALUE!</v>
      </c>
      <c r="F54" s="180"/>
      <c r="G54" s="180" t="e">
        <f>G53/G27</f>
        <v>#VALUE!</v>
      </c>
      <c r="H54" s="186">
        <v>0.21862549800796813</v>
      </c>
      <c r="I54" s="186">
        <v>0.20798498549735539</v>
      </c>
      <c r="J54" s="166">
        <f t="shared" ref="J54:N54" si="8">J53/J27</f>
        <v>0.16393162393162394</v>
      </c>
      <c r="K54" s="167" t="e">
        <f t="shared" si="8"/>
        <v>#DIV/0!</v>
      </c>
      <c r="L54" s="166">
        <f>L53/L27</f>
        <v>0.20691713932363853</v>
      </c>
      <c r="M54" s="167" t="e">
        <f t="shared" si="8"/>
        <v>#DIV/0!</v>
      </c>
      <c r="N54" s="166">
        <f t="shared" si="8"/>
        <v>0.23610887421484941</v>
      </c>
      <c r="O54" s="166">
        <f>O53/O27</f>
        <v>0.19945167923235094</v>
      </c>
      <c r="P54" s="166">
        <f>P53/P27</f>
        <v>0.21235521235521235</v>
      </c>
      <c r="Q54" s="186">
        <f>Q53/Q27</f>
        <v>0.17735716789344549</v>
      </c>
      <c r="R54" s="187"/>
      <c r="S54" s="187"/>
    </row>
    <row r="55" spans="2:20" s="9" customFormat="1" ht="19.5" customHeight="1">
      <c r="B55" s="131"/>
      <c r="C55" s="141"/>
      <c r="D55" s="188"/>
      <c r="E55" s="187"/>
      <c r="F55" s="187"/>
      <c r="G55" s="189"/>
      <c r="H55" s="189"/>
      <c r="I55" s="190"/>
      <c r="J55" s="187"/>
      <c r="K55" s="191"/>
      <c r="L55" s="189"/>
      <c r="M55" s="191"/>
      <c r="N55" s="189"/>
      <c r="O55" s="189"/>
      <c r="P55" s="189"/>
      <c r="Q55" s="189"/>
      <c r="R55" s="189"/>
      <c r="S55" s="189"/>
    </row>
    <row r="56" spans="2:20" s="9" customFormat="1" ht="19.5" customHeight="1">
      <c r="B56" s="131"/>
      <c r="C56" s="141"/>
      <c r="D56" s="188"/>
      <c r="E56" s="192"/>
      <c r="F56" s="187"/>
      <c r="G56" s="189"/>
      <c r="H56" s="189"/>
      <c r="I56" s="190"/>
      <c r="J56" s="187"/>
      <c r="K56" s="191"/>
      <c r="L56" s="189"/>
      <c r="M56" s="191"/>
      <c r="N56" s="189"/>
      <c r="O56" s="189"/>
      <c r="P56" s="189"/>
      <c r="Q56" s="189"/>
      <c r="R56" s="189"/>
      <c r="S56" s="189"/>
    </row>
    <row r="57" spans="2:20" s="9" customFormat="1" ht="19.5" customHeight="1">
      <c r="B57" s="131"/>
      <c r="C57" s="141"/>
      <c r="D57" s="188"/>
      <c r="E57" s="187"/>
      <c r="F57" s="187"/>
      <c r="G57" s="189"/>
      <c r="H57" s="189"/>
      <c r="I57" s="190"/>
      <c r="J57" s="187"/>
      <c r="K57" s="191"/>
      <c r="L57" s="189"/>
      <c r="M57" s="191"/>
      <c r="N57" s="189"/>
      <c r="O57" s="189"/>
      <c r="P57" s="189"/>
      <c r="Q57" s="189"/>
      <c r="R57" s="189"/>
      <c r="S57" s="189"/>
    </row>
    <row r="58" spans="2:20" s="9" customFormat="1" ht="19.5" customHeight="1">
      <c r="B58" s="131"/>
      <c r="C58" s="141"/>
      <c r="D58" s="188"/>
      <c r="E58" s="187"/>
      <c r="F58" s="187"/>
      <c r="G58" s="189"/>
      <c r="H58" s="189"/>
      <c r="I58" s="190"/>
      <c r="J58" s="187"/>
      <c r="K58" s="191"/>
      <c r="L58" s="189"/>
      <c r="M58" s="191"/>
      <c r="N58" s="189"/>
      <c r="O58" s="189"/>
      <c r="P58" s="189"/>
      <c r="Q58" s="189"/>
      <c r="R58" s="189"/>
      <c r="S58" s="189"/>
    </row>
    <row r="59" spans="2:20" s="9" customFormat="1" ht="19.5" customHeight="1">
      <c r="B59" s="131"/>
      <c r="C59" s="141"/>
      <c r="D59" s="188"/>
      <c r="E59" s="187"/>
      <c r="F59" s="187"/>
      <c r="G59" s="189"/>
      <c r="H59" s="189"/>
      <c r="I59" s="190"/>
      <c r="J59" s="187"/>
      <c r="K59" s="191"/>
      <c r="L59" s="189"/>
      <c r="M59" s="191"/>
      <c r="N59" s="189"/>
      <c r="O59" s="189"/>
      <c r="P59" s="189"/>
      <c r="Q59" s="189"/>
      <c r="R59" s="189"/>
      <c r="S59" s="189"/>
    </row>
    <row r="60" spans="2:20" s="9" customFormat="1">
      <c r="E60" s="9" t="e">
        <f t="shared" ref="E60:P60" si="9">E47+E49+E51=E53</f>
        <v>#VALUE!</v>
      </c>
      <c r="F60" s="9" t="b">
        <f t="shared" si="9"/>
        <v>1</v>
      </c>
      <c r="G60" s="9" t="e">
        <f t="shared" si="9"/>
        <v>#VALUE!</v>
      </c>
      <c r="H60" s="9" t="b">
        <f t="shared" si="9"/>
        <v>1</v>
      </c>
      <c r="I60" s="9" t="b">
        <f t="shared" si="9"/>
        <v>1</v>
      </c>
      <c r="J60" s="9" t="b">
        <f t="shared" si="9"/>
        <v>1</v>
      </c>
      <c r="K60" s="9" t="b">
        <f t="shared" si="9"/>
        <v>1</v>
      </c>
      <c r="L60" s="9" t="b">
        <f t="shared" si="9"/>
        <v>1</v>
      </c>
      <c r="M60" s="9" t="b">
        <f t="shared" si="9"/>
        <v>1</v>
      </c>
      <c r="N60" s="9" t="b">
        <f t="shared" si="9"/>
        <v>1</v>
      </c>
      <c r="O60" s="9" t="b">
        <f t="shared" si="9"/>
        <v>1</v>
      </c>
      <c r="P60" s="9" t="b">
        <f t="shared" si="9"/>
        <v>1</v>
      </c>
      <c r="Q60" s="9" t="b">
        <f>Q47+Q49+Q51=Q53</f>
        <v>1</v>
      </c>
    </row>
    <row r="61" spans="2:20">
      <c r="E61" s="8" t="e">
        <f>E37+E39+E41=E43</f>
        <v>#VALUE!</v>
      </c>
      <c r="F61" s="8" t="b">
        <f t="shared" ref="F61:Q61" si="10">F37+F39+F41=F43</f>
        <v>1</v>
      </c>
      <c r="G61" s="8" t="e">
        <f t="shared" si="10"/>
        <v>#VALUE!</v>
      </c>
      <c r="H61" s="8" t="b">
        <f t="shared" si="10"/>
        <v>1</v>
      </c>
      <c r="I61" s="8" t="b">
        <f t="shared" si="10"/>
        <v>1</v>
      </c>
      <c r="J61" s="8" t="b">
        <f t="shared" si="10"/>
        <v>1</v>
      </c>
      <c r="K61" s="8" t="b">
        <f t="shared" si="10"/>
        <v>1</v>
      </c>
      <c r="L61" s="8" t="b">
        <f t="shared" si="10"/>
        <v>1</v>
      </c>
      <c r="M61" s="8" t="b">
        <f t="shared" si="10"/>
        <v>1</v>
      </c>
      <c r="N61" s="8" t="b">
        <f t="shared" si="10"/>
        <v>1</v>
      </c>
      <c r="O61" s="8" t="b">
        <f t="shared" si="10"/>
        <v>1</v>
      </c>
      <c r="P61" s="8" t="b">
        <f t="shared" si="10"/>
        <v>1</v>
      </c>
      <c r="Q61" s="8" t="b">
        <f t="shared" si="10"/>
        <v>1</v>
      </c>
    </row>
    <row r="62" spans="2:20">
      <c r="E62" s="8" t="e">
        <f>E30+E31+E32+E33=E34</f>
        <v>#VALUE!</v>
      </c>
      <c r="F62" s="8" t="b">
        <f t="shared" ref="F62:Q62" si="11">F30+F31+F32+F33=F34</f>
        <v>1</v>
      </c>
      <c r="G62" s="8" t="e">
        <f t="shared" si="11"/>
        <v>#VALUE!</v>
      </c>
      <c r="H62" s="8" t="b">
        <f t="shared" si="11"/>
        <v>1</v>
      </c>
      <c r="I62" s="8" t="b">
        <f t="shared" si="11"/>
        <v>1</v>
      </c>
      <c r="J62" s="8" t="b">
        <f t="shared" si="11"/>
        <v>1</v>
      </c>
      <c r="K62" s="8" t="b">
        <f t="shared" si="11"/>
        <v>1</v>
      </c>
      <c r="L62" s="8" t="b">
        <f t="shared" si="11"/>
        <v>1</v>
      </c>
      <c r="M62" s="8" t="b">
        <f t="shared" si="11"/>
        <v>1</v>
      </c>
      <c r="N62" s="8" t="b">
        <f>N30+N31+N32+N33=N34</f>
        <v>1</v>
      </c>
      <c r="O62" s="8" t="b">
        <f t="shared" si="11"/>
        <v>1</v>
      </c>
      <c r="P62" s="8" t="b">
        <f t="shared" si="11"/>
        <v>1</v>
      </c>
      <c r="Q62" s="8" t="b">
        <f t="shared" si="11"/>
        <v>1</v>
      </c>
    </row>
    <row r="63" spans="2:20">
      <c r="E63" s="8" t="e">
        <f>E23+E24+E25+E26=E27</f>
        <v>#VALUE!</v>
      </c>
      <c r="F63" s="8" t="b">
        <f t="shared" ref="F63:Q63" si="12">F23+F24+F25+F26=F27</f>
        <v>1</v>
      </c>
      <c r="G63" s="8" t="e">
        <f t="shared" si="12"/>
        <v>#VALUE!</v>
      </c>
      <c r="H63" s="8" t="b">
        <f t="shared" si="12"/>
        <v>1</v>
      </c>
      <c r="I63" s="8" t="b">
        <f t="shared" si="12"/>
        <v>1</v>
      </c>
      <c r="J63" s="8" t="b">
        <f t="shared" si="12"/>
        <v>1</v>
      </c>
      <c r="K63" s="8" t="b">
        <f t="shared" si="12"/>
        <v>1</v>
      </c>
      <c r="L63" s="8" t="b">
        <f t="shared" si="12"/>
        <v>1</v>
      </c>
      <c r="M63" s="8" t="b">
        <f t="shared" si="12"/>
        <v>1</v>
      </c>
      <c r="N63" s="8" t="b">
        <f t="shared" si="12"/>
        <v>1</v>
      </c>
      <c r="O63" s="8" t="b">
        <f t="shared" si="12"/>
        <v>1</v>
      </c>
      <c r="P63" s="8" t="b">
        <f t="shared" si="12"/>
        <v>1</v>
      </c>
      <c r="Q63" s="8" t="b">
        <f t="shared" si="12"/>
        <v>1</v>
      </c>
    </row>
  </sheetData>
  <printOptions horizontalCentered="1"/>
  <pageMargins left="0.51181102362204722" right="0.51181102362204722" top="0.51181102362204722" bottom="0.51181102362204722" header="0.51181102362204722" footer="0.51181102362204722"/>
  <pageSetup scale="55" firstPageNumber="2" orientation="landscape" useFirstPageNumber="1" r:id="rId1"/>
  <headerFooter>
    <oddFooter>&amp;R&amp;"Helvetica,Regular"&amp;12BCE Supplementary Financial Information - Fourth Quarter 2022 Page 5</oddFooter>
  </headerFooter>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65537" r:id="rId7" name="FPMExcelClientSheetOptionstb1">
          <controlPr defaultSize="0" autoLine="0" r:id="rId8">
            <anchor moveWithCells="1" sizeWithCells="1">
              <from>
                <xdr:col>0</xdr:col>
                <xdr:colOff>0</xdr:colOff>
                <xdr:row>16</xdr:row>
                <xdr:rowOff>0</xdr:rowOff>
              </from>
              <to>
                <xdr:col>0</xdr:col>
                <xdr:colOff>0</xdr:colOff>
                <xdr:row>16</xdr:row>
                <xdr:rowOff>0</xdr:rowOff>
              </to>
            </anchor>
          </controlPr>
        </control>
      </mc:Choice>
      <mc:Fallback>
        <control shapeId="65537" r:id="rId7" name="FPMExcelClientSheetOptionstb1"/>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59999389629810485"/>
    <pageSetUpPr fitToPage="1"/>
  </sheetPr>
  <dimension ref="A1:Q66"/>
  <sheetViews>
    <sheetView showGridLines="0" view="pageBreakPreview" topLeftCell="A12" zoomScale="80" zoomScaleNormal="70" zoomScaleSheetLayoutView="80" workbookViewId="0">
      <selection activeCell="P39" sqref="P39"/>
    </sheetView>
  </sheetViews>
  <sheetFormatPr defaultColWidth="9.140625" defaultRowHeight="19.5" outlineLevelCol="1"/>
  <cols>
    <col min="1" max="1" width="3.140625" style="23" customWidth="1"/>
    <col min="2" max="2" width="99" style="23" customWidth="1"/>
    <col min="3" max="3" width="15.42578125" style="209" customWidth="1"/>
    <col min="4" max="4" width="1.85546875" style="209" customWidth="1"/>
    <col min="5" max="5" width="15.42578125" style="209" customWidth="1"/>
    <col min="6" max="6" width="1.85546875" style="209" customWidth="1"/>
    <col min="7" max="7" width="15.42578125" style="209" customWidth="1"/>
    <col min="8" max="8" width="1.85546875" style="209" customWidth="1" outlineLevel="1"/>
    <col min="9" max="9" width="15.42578125" style="209" customWidth="1" outlineLevel="1"/>
    <col min="10" max="10" width="1.85546875" style="209" customWidth="1" outlineLevel="1"/>
    <col min="11" max="11" width="15.42578125" style="23" customWidth="1" outlineLevel="1"/>
    <col min="12" max="12" width="1.85546875" style="209" customWidth="1" outlineLevel="1"/>
    <col min="13" max="13" width="15.42578125" style="23" customWidth="1" outlineLevel="1"/>
    <col min="14" max="15" width="9.140625" style="14" customWidth="1" outlineLevel="1"/>
    <col min="16" max="16" width="10.7109375" style="14" bestFit="1" customWidth="1"/>
    <col min="17" max="17" width="12.5703125" style="14" customWidth="1"/>
    <col min="18" max="16384" width="9.140625" style="14"/>
  </cols>
  <sheetData>
    <row r="1" spans="1:17" s="474" customFormat="1" ht="16.5" customHeight="1">
      <c r="A1" s="21"/>
      <c r="B1" s="21"/>
      <c r="C1" s="18"/>
      <c r="D1" s="18"/>
      <c r="E1" s="18"/>
      <c r="F1" s="18"/>
      <c r="G1" s="18"/>
      <c r="H1" s="18"/>
      <c r="I1" s="18"/>
      <c r="J1" s="18"/>
      <c r="K1" s="21"/>
      <c r="L1" s="18"/>
      <c r="M1" s="21"/>
    </row>
    <row r="2" spans="1:17" s="474" customFormat="1" ht="25.5">
      <c r="A2" s="17"/>
      <c r="B2" s="17"/>
      <c r="C2" s="35"/>
      <c r="D2" s="35"/>
      <c r="E2" s="33"/>
      <c r="F2" s="17"/>
      <c r="G2" s="36"/>
      <c r="I2" s="35"/>
      <c r="J2" s="20"/>
      <c r="K2" s="334"/>
      <c r="L2" s="18"/>
      <c r="M2" s="43" t="s">
        <v>129</v>
      </c>
    </row>
    <row r="3" spans="1:17" s="474" customFormat="1" ht="15" customHeight="1">
      <c r="A3" s="17"/>
      <c r="B3" s="17"/>
      <c r="C3" s="35"/>
      <c r="D3" s="35"/>
      <c r="E3" s="35"/>
      <c r="F3" s="35"/>
      <c r="G3" s="35"/>
      <c r="H3" s="35"/>
      <c r="I3" s="35"/>
      <c r="J3" s="20"/>
      <c r="K3" s="21"/>
      <c r="L3" s="18"/>
      <c r="M3" s="35"/>
    </row>
    <row r="4" spans="1:17" s="474" customFormat="1" ht="12.75" customHeight="1" thickBot="1">
      <c r="A4" s="17"/>
      <c r="B4" s="17"/>
      <c r="C4" s="35"/>
      <c r="D4" s="35"/>
      <c r="E4" s="35"/>
      <c r="F4" s="35"/>
      <c r="G4" s="35"/>
      <c r="H4" s="35"/>
      <c r="I4" s="35"/>
      <c r="J4" s="20"/>
      <c r="K4" s="33"/>
      <c r="L4" s="17"/>
      <c r="M4" s="19"/>
    </row>
    <row r="5" spans="1:17" s="474" customFormat="1" ht="18.75" customHeight="1" thickTop="1">
      <c r="A5" s="18"/>
      <c r="B5" s="233"/>
      <c r="C5" s="234" t="s">
        <v>78</v>
      </c>
      <c r="D5" s="235"/>
      <c r="E5" s="41" t="s">
        <v>78</v>
      </c>
      <c r="F5" s="21"/>
      <c r="G5" s="21"/>
      <c r="H5" s="236"/>
      <c r="I5" s="237" t="s">
        <v>60</v>
      </c>
      <c r="J5" s="235"/>
      <c r="K5" s="41" t="s">
        <v>60</v>
      </c>
      <c r="L5" s="21"/>
      <c r="M5" s="21"/>
    </row>
    <row r="6" spans="1:17" s="474" customFormat="1" ht="17.25" thickBot="1">
      <c r="A6" s="238" t="s">
        <v>9</v>
      </c>
      <c r="B6" s="239"/>
      <c r="C6" s="240">
        <v>2022</v>
      </c>
      <c r="D6" s="241"/>
      <c r="E6" s="242">
        <v>2021</v>
      </c>
      <c r="F6" s="41"/>
      <c r="G6" s="242" t="s">
        <v>4</v>
      </c>
      <c r="H6" s="243"/>
      <c r="I6" s="244">
        <v>2022</v>
      </c>
      <c r="J6" s="241"/>
      <c r="K6" s="242">
        <v>2021</v>
      </c>
      <c r="L6" s="41"/>
      <c r="M6" s="242" t="s">
        <v>4</v>
      </c>
    </row>
    <row r="7" spans="1:17" s="475" customFormat="1" ht="16.5">
      <c r="A7" s="245" t="s">
        <v>16</v>
      </c>
      <c r="B7" s="62"/>
      <c r="C7" s="246"/>
      <c r="D7" s="247"/>
      <c r="E7" s="248"/>
      <c r="F7" s="248"/>
      <c r="G7" s="248"/>
      <c r="H7" s="249"/>
      <c r="I7" s="250"/>
      <c r="J7" s="247"/>
      <c r="K7" s="248"/>
      <c r="L7" s="248"/>
      <c r="M7" s="248"/>
    </row>
    <row r="8" spans="1:17" s="476" customFormat="1" ht="16.5">
      <c r="A8" s="251" t="s">
        <v>79</v>
      </c>
      <c r="B8" s="35"/>
      <c r="C8" s="252"/>
      <c r="D8" s="235"/>
      <c r="E8" s="41"/>
      <c r="F8" s="41"/>
      <c r="G8" s="41"/>
      <c r="H8" s="253"/>
      <c r="I8" s="36"/>
      <c r="J8" s="235"/>
      <c r="K8" s="41"/>
      <c r="L8" s="41"/>
      <c r="M8" s="41"/>
    </row>
    <row r="9" spans="1:17" s="476" customFormat="1" ht="16.5">
      <c r="A9" s="254" t="s">
        <v>53</v>
      </c>
      <c r="B9" s="255"/>
      <c r="C9" s="256" t="e">
        <f>'Bell Wireline HIST p9'!G24</f>
        <v>#VALUE!</v>
      </c>
      <c r="D9" s="235"/>
      <c r="E9" s="257">
        <f>'Bell Wireline HIST p9'!N24</f>
        <v>1986</v>
      </c>
      <c r="F9" s="41"/>
      <c r="G9" s="375" t="e">
        <f>IF(OR(((ABS(C9-E9)/E9))&gt;100%,((ABS(C9-E9)/E9))&lt;-100%),"n.m.",((C9-E9)/ABS(E9)))</f>
        <v>#VALUE!</v>
      </c>
      <c r="H9" s="258" t="e">
        <f t="shared" ref="H9:H17" si="0">(C9-F9)/F9</f>
        <v>#VALUE!</v>
      </c>
      <c r="I9" s="259" t="e">
        <f>'Bell Wireline HIST p9'!E24</f>
        <v>#VALUE!</v>
      </c>
      <c r="J9" s="235"/>
      <c r="K9" s="257">
        <f>'Bell Wireline HIST p9'!O24+'Bell Wireline HIST p9'!P24+'Bell Wireline HIST p9'!Q24+'Bell Wireline HIST p9'!N24</f>
        <v>7871</v>
      </c>
      <c r="L9" s="41"/>
      <c r="M9" s="375" t="e">
        <f>IF(OR(((ABS(I9-K9)/K9))&gt;100%,((ABS(I9-K9)/K9))&lt;-100%),"n.m.",((I9-K9)/ABS(K9)))</f>
        <v>#VALUE!</v>
      </c>
      <c r="O9" s="508"/>
      <c r="P9" s="509"/>
      <c r="Q9" s="509"/>
    </row>
    <row r="10" spans="1:17" s="476" customFormat="1" ht="16.5">
      <c r="A10" s="260" t="s">
        <v>81</v>
      </c>
      <c r="B10" s="260"/>
      <c r="C10" s="256" t="e">
        <f>'Bell Wireline HIST p9'!G25</f>
        <v>#VALUE!</v>
      </c>
      <c r="D10" s="235"/>
      <c r="E10" s="257">
        <f>'Bell Wireline HIST p9'!N25</f>
        <v>779</v>
      </c>
      <c r="F10" s="41"/>
      <c r="G10" s="375" t="e">
        <f>IF(OR(((ABS(C10-E10)/E10))&gt;100%,((ABS(C10-E10)/E10))&lt;-100%),"n.m.",((C10-E10)/ABS(E10)))</f>
        <v>#VALUE!</v>
      </c>
      <c r="H10" s="196" t="e">
        <f t="shared" si="0"/>
        <v>#VALUE!</v>
      </c>
      <c r="I10" s="256" t="e">
        <f>'Bell Wireline HIST p9'!E25</f>
        <v>#VALUE!</v>
      </c>
      <c r="J10" s="235"/>
      <c r="K10" s="257">
        <f>'Bell Wireline HIST p9'!O25+'Bell Wireline HIST p9'!P25+'Bell Wireline HIST p9'!Q25+'Bell Wireline HIST p9'!N25</f>
        <v>3154</v>
      </c>
      <c r="L10" s="41"/>
      <c r="M10" s="375" t="e">
        <f>IF(OR(((ABS(I10-K10)/K10))&gt;100%,((ABS(I10-K10)/K10))&lt;-100%),"n.m.",((I10-K10)/ABS(K10)))</f>
        <v>#VALUE!</v>
      </c>
      <c r="O10" s="508"/>
      <c r="P10" s="509"/>
      <c r="Q10" s="509"/>
    </row>
    <row r="11" spans="1:17" s="476" customFormat="1" ht="16.5">
      <c r="A11" s="260" t="s">
        <v>68</v>
      </c>
      <c r="B11" s="260"/>
      <c r="C11" s="261" t="e">
        <f>'Bell Wireline HIST p9'!G26</f>
        <v>#VALUE!</v>
      </c>
      <c r="D11" s="262"/>
      <c r="E11" s="263">
        <f>'Bell Wireline HIST p9'!N26</f>
        <v>75</v>
      </c>
      <c r="F11" s="36"/>
      <c r="G11" s="376" t="e">
        <f>IF(OR(((ABS(C11-E11)/E11))&gt;100%,((ABS(C11-E11)/E11))&lt;-100%),"n.m.",((C11-E11)/ABS(E11)))</f>
        <v>#VALUE!</v>
      </c>
      <c r="H11" s="258" t="e">
        <f t="shared" si="0"/>
        <v>#VALUE!</v>
      </c>
      <c r="I11" s="264" t="e">
        <f>'Bell Wireline HIST p9'!E26</f>
        <v>#VALUE!</v>
      </c>
      <c r="J11" s="262"/>
      <c r="K11" s="263">
        <f>'Bell Wireline HIST p9'!O26+'Bell Wireline HIST p9'!P26+'Bell Wireline HIST p9'!Q26+'Bell Wireline HIST p9'!N26</f>
        <v>289</v>
      </c>
      <c r="L11" s="36"/>
      <c r="M11" s="376" t="e">
        <f>IF(OR(((ABS(I11-K11)/K11))&gt;100%,((ABS(I11-K11)/K11))&lt;-100%),"n.m.",((I11-K11)/ABS(K11)))</f>
        <v>#VALUE!</v>
      </c>
      <c r="O11" s="508"/>
      <c r="P11" s="509"/>
      <c r="Q11" s="509"/>
    </row>
    <row r="12" spans="1:17" s="476" customFormat="1" ht="16.5">
      <c r="A12" s="265" t="s">
        <v>74</v>
      </c>
      <c r="B12" s="265"/>
      <c r="C12" s="256" t="e">
        <f>'Bell Wireline HIST p9'!G27</f>
        <v>#VALUE!</v>
      </c>
      <c r="D12" s="235"/>
      <c r="E12" s="257">
        <f>'Bell Wireline HIST p9'!N27</f>
        <v>2840</v>
      </c>
      <c r="F12" s="36"/>
      <c r="G12" s="375" t="e">
        <f>IF(OR(((ABS(C12-E12)/E12))&gt;100%,((ABS(C12-E12)/E12))&lt;-100%),"n.m.",((C12-E12)/ABS(E12)))</f>
        <v>#VALUE!</v>
      </c>
      <c r="H12" s="258" t="e">
        <f t="shared" si="0"/>
        <v>#VALUE!</v>
      </c>
      <c r="I12" s="266" t="e">
        <f>'Bell Wireline HIST p9'!E27</f>
        <v>#VALUE!</v>
      </c>
      <c r="J12" s="235"/>
      <c r="K12" s="257">
        <f>'Bell Wireline HIST p9'!O27+'Bell Wireline HIST p9'!P27+'Bell Wireline HIST p9'!Q27+'Bell Wireline HIST p9'!N27</f>
        <v>11314</v>
      </c>
      <c r="L12" s="36"/>
      <c r="M12" s="375" t="e">
        <f>IF(OR(((ABS(I12-K12)/K12))&gt;100%,((ABS(I12-K12)/K12))&lt;-100%),"n.m.",((I12-K12)/ABS(K12)))</f>
        <v>#VALUE!</v>
      </c>
      <c r="O12" s="508"/>
      <c r="P12" s="509"/>
      <c r="Q12" s="509"/>
    </row>
    <row r="13" spans="1:17" s="476" customFormat="1" ht="16.5">
      <c r="A13" s="260" t="s">
        <v>75</v>
      </c>
      <c r="B13" s="260"/>
      <c r="C13" s="256" t="e">
        <f>'Bell Wireline HIST p9'!G28</f>
        <v>#VALUE!</v>
      </c>
      <c r="D13" s="235"/>
      <c r="E13" s="257">
        <f>'Bell Wireline HIST p9'!N28</f>
        <v>94</v>
      </c>
      <c r="F13" s="36"/>
      <c r="G13" s="431" t="e">
        <f>IF(OR(((ABS(C13-E13)/E13))&gt;=100%,((ABS(C13-E13)/E13))&lt;=-100%),"n.m.",((C13-E13)/ABS(E13)))</f>
        <v>#VALUE!</v>
      </c>
      <c r="H13" s="258" t="e">
        <f t="shared" si="0"/>
        <v>#VALUE!</v>
      </c>
      <c r="I13" s="266" t="e">
        <f>'Bell Wireline HIST p9'!E28</f>
        <v>#VALUE!</v>
      </c>
      <c r="J13" s="235"/>
      <c r="K13" s="257">
        <f>'Bell Wireline HIST p9'!O28+'Bell Wireline HIST p9'!P28+'Bell Wireline HIST p9'!Q28+'Bell Wireline HIST p9'!N28</f>
        <v>358</v>
      </c>
      <c r="L13" s="36"/>
      <c r="M13" s="375" t="e">
        <f>IF(OR(((ABS(I13-K13)/K13))&gt;=100%,((ABS(I13-K13)/K13))&lt;=-100%),"n.m.",((I13-K13)/ABS(K13)))</f>
        <v>#VALUE!</v>
      </c>
      <c r="O13" s="508"/>
      <c r="P13" s="509"/>
      <c r="Q13" s="509"/>
    </row>
    <row r="14" spans="1:17" s="475" customFormat="1" ht="16.5">
      <c r="A14" s="267" t="s">
        <v>112</v>
      </c>
      <c r="B14" s="268"/>
      <c r="C14" s="269" t="e">
        <f>'Bell Wireline HIST p9'!G29</f>
        <v>#VALUE!</v>
      </c>
      <c r="D14" s="270"/>
      <c r="E14" s="429">
        <f>'Bell Wireline HIST p9'!N29</f>
        <v>2934</v>
      </c>
      <c r="F14" s="281"/>
      <c r="G14" s="377" t="e">
        <f>IF(OR(((ABS(C14-E14)/E14))&gt;100%,((ABS(C14-E14)/E14))&lt;-100%),"n.m.",((C14-E14)/ABS(E14)))</f>
        <v>#VALUE!</v>
      </c>
      <c r="H14" s="282" t="e">
        <f t="shared" si="0"/>
        <v>#VALUE!</v>
      </c>
      <c r="I14" s="430" t="e">
        <f>'Bell Wireline HIST p9'!E29</f>
        <v>#VALUE!</v>
      </c>
      <c r="J14" s="270"/>
      <c r="K14" s="271">
        <f>'Bell Wireline HIST p9'!O29+'Bell Wireline HIST p9'!P29+'Bell Wireline HIST p9'!Q29+'Bell Wireline HIST p9'!N29</f>
        <v>11672</v>
      </c>
      <c r="L14" s="250"/>
      <c r="M14" s="377" t="e">
        <f t="shared" ref="M14:M22" si="1">IF(OR(((ABS(I14-K14)/K14))&gt;100%,((ABS(I14-K14)/K14))&lt;-100%),"n.m.",((I14-K14)/ABS(K14)))</f>
        <v>#VALUE!</v>
      </c>
      <c r="O14" s="508"/>
      <c r="P14" s="509"/>
      <c r="Q14" s="509"/>
    </row>
    <row r="15" spans="1:17" s="476" customFormat="1" ht="16.5">
      <c r="A15" s="260" t="s">
        <v>53</v>
      </c>
      <c r="B15" s="260"/>
      <c r="C15" s="256" t="e">
        <f>'Bell Wireline HIST p9'!G30</f>
        <v>#VALUE!</v>
      </c>
      <c r="D15" s="235"/>
      <c r="E15" s="257">
        <f>'Bell Wireline HIST p9'!N30</f>
        <v>132</v>
      </c>
      <c r="F15" s="36"/>
      <c r="G15" s="375" t="e">
        <f t="shared" ref="G15:G23" si="2">IF(OR(((ABS(C15-E15)/E15))&gt;100%,((ABS(C15-E15)/E15))&lt;-100%),"n.m.",((C15-E15)/ABS(E15)))</f>
        <v>#VALUE!</v>
      </c>
      <c r="H15" s="258" t="e">
        <f t="shared" si="0"/>
        <v>#VALUE!</v>
      </c>
      <c r="I15" s="266" t="e">
        <f>'Bell Wireline HIST p9'!E30</f>
        <v>#VALUE!</v>
      </c>
      <c r="J15" s="235"/>
      <c r="K15" s="257">
        <f>'Bell Wireline HIST p9'!O30+'Bell Wireline HIST p9'!P30+'Bell Wireline HIST p9'!Q30+'Bell Wireline HIST p9'!N30</f>
        <v>463</v>
      </c>
      <c r="L15" s="36"/>
      <c r="M15" s="375" t="e">
        <f t="shared" si="1"/>
        <v>#VALUE!</v>
      </c>
      <c r="O15" s="508"/>
      <c r="P15" s="509"/>
      <c r="Q15" s="509"/>
    </row>
    <row r="16" spans="1:17" s="476" customFormat="1" ht="16.5">
      <c r="A16" s="260" t="s">
        <v>82</v>
      </c>
      <c r="B16" s="260"/>
      <c r="C16" s="274" t="e">
        <f>'Bell Wireline HIST p9'!G31</f>
        <v>#VALUE!</v>
      </c>
      <c r="D16" s="262"/>
      <c r="E16" s="263">
        <f>'Bell Wireline HIST p9'!N31</f>
        <v>13</v>
      </c>
      <c r="F16" s="36"/>
      <c r="G16" s="375" t="e">
        <f t="shared" si="2"/>
        <v>#VALUE!</v>
      </c>
      <c r="H16" s="258" t="e">
        <f t="shared" si="0"/>
        <v>#VALUE!</v>
      </c>
      <c r="I16" s="275" t="e">
        <f>'Bell Wireline HIST p9'!E31</f>
        <v>#VALUE!</v>
      </c>
      <c r="J16" s="262"/>
      <c r="K16" s="263">
        <f>'Bell Wireline HIST p9'!O31+'Bell Wireline HIST p9'!P31+'Bell Wireline HIST p9'!Q31+'Bell Wireline HIST p9'!N31</f>
        <v>43</v>
      </c>
      <c r="L16" s="36"/>
      <c r="M16" s="376" t="e">
        <f t="shared" si="1"/>
        <v>#VALUE!</v>
      </c>
      <c r="O16" s="508"/>
      <c r="P16" s="509"/>
      <c r="Q16" s="509"/>
    </row>
    <row r="17" spans="1:17" s="476" customFormat="1" ht="16.5">
      <c r="A17" s="265" t="s">
        <v>76</v>
      </c>
      <c r="B17" s="265"/>
      <c r="C17" s="256" t="e">
        <f>'Bell Wireline HIST p9'!G32</f>
        <v>#VALUE!</v>
      </c>
      <c r="D17" s="235"/>
      <c r="E17" s="257">
        <f>'Bell Wireline HIST p9'!N32</f>
        <v>145</v>
      </c>
      <c r="F17" s="36"/>
      <c r="G17" s="510" t="e">
        <f t="shared" si="2"/>
        <v>#VALUE!</v>
      </c>
      <c r="H17" s="258" t="e">
        <f t="shared" si="0"/>
        <v>#VALUE!</v>
      </c>
      <c r="I17" s="266" t="e">
        <f>'Bell Wireline HIST p9'!E32</f>
        <v>#VALUE!</v>
      </c>
      <c r="J17" s="235"/>
      <c r="K17" s="257">
        <f>'Bell Wireline HIST p9'!O32+'Bell Wireline HIST p9'!P32+'Bell Wireline HIST p9'!Q32+'Bell Wireline HIST p9'!N32</f>
        <v>506</v>
      </c>
      <c r="L17" s="36"/>
      <c r="M17" s="375" t="e">
        <f t="shared" si="1"/>
        <v>#VALUE!</v>
      </c>
      <c r="O17" s="508"/>
      <c r="P17" s="509"/>
      <c r="Q17" s="509"/>
    </row>
    <row r="18" spans="1:17" s="476" customFormat="1" ht="16.5">
      <c r="A18" s="276" t="s">
        <v>77</v>
      </c>
      <c r="B18" s="260"/>
      <c r="C18" s="256" t="e">
        <f>'Bell Wireline HIST p9'!G33</f>
        <v>#VALUE!</v>
      </c>
      <c r="D18" s="235"/>
      <c r="E18" s="257">
        <f>'Bell Wireline HIST p9'!N33</f>
        <v>0</v>
      </c>
      <c r="F18" s="36"/>
      <c r="G18" s="375" t="s">
        <v>143</v>
      </c>
      <c r="H18" s="277">
        <v>0</v>
      </c>
      <c r="I18" s="266" t="e">
        <f>'Bell Wireline HIST p9'!E33</f>
        <v>#VALUE!</v>
      </c>
      <c r="J18" s="235"/>
      <c r="K18" s="257">
        <f>'Bell Wireline HIST p9'!O33+'Bell Wireline HIST p9'!P33+'Bell Wireline HIST p9'!Q33+'Bell Wireline HIST p9'!N33</f>
        <v>0</v>
      </c>
      <c r="L18" s="36"/>
      <c r="M18" s="257" t="s">
        <v>143</v>
      </c>
      <c r="O18" s="508"/>
      <c r="P18" s="509"/>
      <c r="Q18" s="509"/>
    </row>
    <row r="19" spans="1:17" s="475" customFormat="1" ht="16.5">
      <c r="A19" s="267" t="s">
        <v>113</v>
      </c>
      <c r="B19" s="268"/>
      <c r="C19" s="269" t="e">
        <f>'Bell Wireline HIST p9'!G34</f>
        <v>#VALUE!</v>
      </c>
      <c r="D19" s="270"/>
      <c r="E19" s="271">
        <f>'Bell Wireline HIST p9'!N34</f>
        <v>145</v>
      </c>
      <c r="F19" s="250"/>
      <c r="G19" s="377" t="e">
        <f t="shared" si="2"/>
        <v>#VALUE!</v>
      </c>
      <c r="H19" s="272" t="e">
        <f>(C19-F19)/F19</f>
        <v>#VALUE!</v>
      </c>
      <c r="I19" s="273" t="e">
        <f>'Bell Wireline HIST p9'!E34</f>
        <v>#VALUE!</v>
      </c>
      <c r="J19" s="270"/>
      <c r="K19" s="271">
        <f>'Bell Wireline HIST p9'!O34+'Bell Wireline HIST p9'!P34+'Bell Wireline HIST p9'!Q34+'Bell Wireline HIST p9'!N34</f>
        <v>506</v>
      </c>
      <c r="L19" s="250"/>
      <c r="M19" s="377" t="e">
        <f t="shared" si="1"/>
        <v>#VALUE!</v>
      </c>
      <c r="O19" s="508"/>
      <c r="P19" s="509"/>
      <c r="Q19" s="509"/>
    </row>
    <row r="20" spans="1:17" s="476" customFormat="1" ht="16.5">
      <c r="A20" s="278" t="s">
        <v>71</v>
      </c>
      <c r="B20" s="265"/>
      <c r="C20" s="256" t="e">
        <f>'Bell Wireline HIST p9'!G35</f>
        <v>#VALUE!</v>
      </c>
      <c r="D20" s="235"/>
      <c r="E20" s="257">
        <f>'Bell Wireline HIST p9'!N35</f>
        <v>2985</v>
      </c>
      <c r="F20" s="36"/>
      <c r="G20" s="375" t="e">
        <f t="shared" si="2"/>
        <v>#VALUE!</v>
      </c>
      <c r="H20" s="258" t="e">
        <f>(C20-F20)/F20</f>
        <v>#VALUE!</v>
      </c>
      <c r="I20" s="266" t="e">
        <f>'Bell Wireline HIST p9'!E35</f>
        <v>#VALUE!</v>
      </c>
      <c r="J20" s="235"/>
      <c r="K20" s="257">
        <f>'Bell Wireline HIST p9'!O35+'Bell Wireline HIST p9'!P35+'Bell Wireline HIST p9'!Q35+'Bell Wireline HIST p9'!N35</f>
        <v>11820</v>
      </c>
      <c r="L20" s="36"/>
      <c r="M20" s="375" t="e">
        <f t="shared" si="1"/>
        <v>#VALUE!</v>
      </c>
      <c r="O20" s="508"/>
      <c r="P20" s="509"/>
      <c r="Q20" s="509"/>
    </row>
    <row r="21" spans="1:17" s="475" customFormat="1" ht="16.5">
      <c r="A21" s="267" t="s">
        <v>70</v>
      </c>
      <c r="B21" s="268"/>
      <c r="C21" s="279" t="e">
        <f>'Bell Wireline HIST p9'!G36</f>
        <v>#VALUE!</v>
      </c>
      <c r="D21" s="247"/>
      <c r="E21" s="280">
        <f>'Bell Wireline HIST p9'!N36</f>
        <v>3079</v>
      </c>
      <c r="F21" s="281"/>
      <c r="G21" s="378" t="e">
        <f t="shared" si="2"/>
        <v>#VALUE!</v>
      </c>
      <c r="H21" s="282" t="e">
        <f>(C21-F21)/F21</f>
        <v>#VALUE!</v>
      </c>
      <c r="I21" s="283" t="e">
        <f>'Bell Wireline HIST p9'!E36</f>
        <v>#VALUE!</v>
      </c>
      <c r="J21" s="247"/>
      <c r="K21" s="280">
        <f>'Bell Wireline HIST p9'!O36+'Bell Wireline HIST p9'!P36+'Bell Wireline HIST p9'!Q36+'Bell Wireline HIST p9'!N36</f>
        <v>12178</v>
      </c>
      <c r="L21" s="250"/>
      <c r="M21" s="378" t="e">
        <f t="shared" si="1"/>
        <v>#VALUE!</v>
      </c>
      <c r="O21" s="508"/>
      <c r="P21" s="509"/>
      <c r="Q21" s="509"/>
    </row>
    <row r="22" spans="1:17" s="476" customFormat="1" ht="16.5">
      <c r="A22" s="284" t="s">
        <v>21</v>
      </c>
      <c r="B22" s="285"/>
      <c r="C22" s="852" t="e">
        <f>'Bell Wireline HIST p9'!G37</f>
        <v>#VALUE!</v>
      </c>
      <c r="D22" s="853"/>
      <c r="E22" s="286">
        <f>'Bell Wireline HIST p9'!N37</f>
        <v>-1753</v>
      </c>
      <c r="F22" s="453"/>
      <c r="G22" s="376" t="e">
        <f t="shared" si="2"/>
        <v>#VALUE!</v>
      </c>
      <c r="H22" s="454" t="e">
        <f>(-C22+F22)/F22</f>
        <v>#VALUE!</v>
      </c>
      <c r="I22" s="854" t="e">
        <f>'Bell Wireline HIST p9'!E37</f>
        <v>#VALUE!</v>
      </c>
      <c r="J22" s="853"/>
      <c r="K22" s="286">
        <f>'Bell Wireline HIST p9'!O37+'Bell Wireline HIST p9'!P37+'Bell Wireline HIST p9'!Q37+'Bell Wireline HIST p9'!N37</f>
        <v>-6863</v>
      </c>
      <c r="L22" s="453"/>
      <c r="M22" s="376" t="e">
        <f t="shared" si="1"/>
        <v>#VALUE!</v>
      </c>
      <c r="O22" s="508"/>
      <c r="P22" s="509"/>
      <c r="Q22" s="509"/>
    </row>
    <row r="23" spans="1:17" s="476" customFormat="1" ht="16.5">
      <c r="A23" s="287" t="s">
        <v>10</v>
      </c>
      <c r="B23" s="288"/>
      <c r="C23" s="855" t="e">
        <f>'Bell Wireline HIST p9'!G38</f>
        <v>#VALUE!</v>
      </c>
      <c r="D23" s="451"/>
      <c r="E23" s="289">
        <f>'Bell Wireline HIST p9'!N38</f>
        <v>1326</v>
      </c>
      <c r="F23" s="453"/>
      <c r="G23" s="364" t="e">
        <f t="shared" si="2"/>
        <v>#VALUE!</v>
      </c>
      <c r="H23" s="454" t="e">
        <f>(C23-F23)/F23</f>
        <v>#VALUE!</v>
      </c>
      <c r="I23" s="325" t="e">
        <f>'Bell Wireline HIST p9'!E38</f>
        <v>#VALUE!</v>
      </c>
      <c r="J23" s="451"/>
      <c r="K23" s="289">
        <f>'Bell Wireline HIST p9'!O38+'Bell Wireline HIST p9'!P38+'Bell Wireline HIST p9'!Q38+'Bell Wireline HIST p9'!N38</f>
        <v>5315</v>
      </c>
      <c r="L23" s="453"/>
      <c r="M23" s="449">
        <v>0</v>
      </c>
      <c r="O23" s="508"/>
      <c r="P23" s="509"/>
      <c r="Q23" s="509"/>
    </row>
    <row r="24" spans="1:17" s="476" customFormat="1" ht="16.5">
      <c r="A24" s="290" t="s">
        <v>65</v>
      </c>
      <c r="B24" s="291"/>
      <c r="C24" s="292" t="e">
        <f>'Bell Wireline HIST p9'!G39</f>
        <v>#VALUE!</v>
      </c>
      <c r="D24" s="293"/>
      <c r="E24" s="294">
        <f>'Bell Wireline HIST p9'!N39</f>
        <v>0.43099999999999999</v>
      </c>
      <c r="F24" s="295"/>
      <c r="G24" s="379" t="e">
        <f>((ROUND(C24,3)-ROUND(E24,3))*100)</f>
        <v>#VALUE!</v>
      </c>
      <c r="H24" s="296" t="e">
        <f>(C24-F24)*100</f>
        <v>#VALUE!</v>
      </c>
      <c r="I24" s="297" t="e">
        <f>'Bell Wireline HIST p9'!E39</f>
        <v>#VALUE!</v>
      </c>
      <c r="J24" s="293"/>
      <c r="K24" s="294">
        <f>K23/K21</f>
        <v>0.43644276564296269</v>
      </c>
      <c r="L24" s="295"/>
      <c r="M24" s="379" t="e">
        <f>((ROUND(I24,3)-ROUND(K24,3))*100)</f>
        <v>#VALUE!</v>
      </c>
      <c r="O24" s="508"/>
      <c r="P24" s="509"/>
      <c r="Q24" s="509"/>
    </row>
    <row r="25" spans="1:17" s="476" customFormat="1" ht="6.75" customHeight="1">
      <c r="A25" s="288"/>
      <c r="B25" s="287"/>
      <c r="C25" s="450"/>
      <c r="D25" s="451"/>
      <c r="E25" s="452"/>
      <c r="F25" s="453"/>
      <c r="G25" s="364"/>
      <c r="H25" s="454"/>
      <c r="I25" s="452"/>
      <c r="J25" s="451"/>
      <c r="K25" s="452"/>
      <c r="L25" s="453"/>
      <c r="M25" s="364"/>
      <c r="O25" s="508"/>
      <c r="P25" s="509"/>
      <c r="Q25" s="509"/>
    </row>
    <row r="26" spans="1:17" s="476" customFormat="1" ht="16.5">
      <c r="A26" s="236" t="s">
        <v>8</v>
      </c>
      <c r="B26" s="21"/>
      <c r="C26" s="455">
        <f>'Bell Wireline HIST p9'!G41</f>
        <v>1251</v>
      </c>
      <c r="D26" s="451"/>
      <c r="E26" s="298">
        <f>'Bell Wireline HIST p9'!N41</f>
        <v>1141</v>
      </c>
      <c r="F26" s="453"/>
      <c r="G26" s="364">
        <f>IF(OR(((ABS(E26-C26)/E26))&gt;100%,((ABS(E26-C26)/E26))&lt;-100%),"n.m.",((E26-C26)/ABS(E26)))</f>
        <v>-9.6406660823838738E-2</v>
      </c>
      <c r="H26" s="456" t="e">
        <f>(-C26+F26)/F26</f>
        <v>#DIV/0!</v>
      </c>
      <c r="I26" s="455">
        <f>'Bell Wireline HIST p9'!E41</f>
        <v>3887</v>
      </c>
      <c r="J26" s="457"/>
      <c r="K26" s="298">
        <f>'Bell Wireline HIST p9'!O41+'Bell Wireline HIST p9'!P41+'Bell Wireline HIST p9'!Q41+'Bell Wireline HIST p9'!N41</f>
        <v>3612</v>
      </c>
      <c r="L26" s="453"/>
      <c r="M26" s="364">
        <f>IF(OR(((ABS(K26-I26)/K26))&gt;100%,((ABS(K26-I26)/K26))&lt;-100%),"n.m.",((K26-I26)/ABS(K26)))</f>
        <v>-7.6135105204872641E-2</v>
      </c>
      <c r="O26" s="508"/>
      <c r="P26" s="509"/>
      <c r="Q26" s="509"/>
    </row>
    <row r="27" spans="1:17" s="476" customFormat="1" ht="16.5">
      <c r="A27" s="299" t="s">
        <v>41</v>
      </c>
      <c r="B27" s="197"/>
      <c r="C27" s="458" t="e">
        <f>'Bell Wireline HIST p9'!G42</f>
        <v>#VALUE!</v>
      </c>
      <c r="D27" s="459"/>
      <c r="E27" s="500">
        <f>'Bell Wireline HIST p9'!N42</f>
        <v>0.37057486196817147</v>
      </c>
      <c r="F27" s="460"/>
      <c r="G27" s="461" t="e">
        <f>((ROUND(E27,3)-ROUND(C27,3))*100)</f>
        <v>#VALUE!</v>
      </c>
      <c r="H27" s="462" t="e">
        <f>(-(C27-F27)*100)</f>
        <v>#VALUE!</v>
      </c>
      <c r="I27" s="463" t="e">
        <f>'Bell Wireline HIST p9'!E42</f>
        <v>#VALUE!</v>
      </c>
      <c r="J27" s="459"/>
      <c r="K27" s="500">
        <f>K26/K21</f>
        <v>0.29660042699950728</v>
      </c>
      <c r="L27" s="460"/>
      <c r="M27" s="461" t="e">
        <f>((ROUND(K27,3)-ROUND(I27,3))*100)</f>
        <v>#VALUE!</v>
      </c>
      <c r="O27" s="508"/>
      <c r="P27" s="509"/>
      <c r="Q27" s="509"/>
    </row>
    <row r="28" spans="1:17" s="475" customFormat="1">
      <c r="A28" s="245" t="s">
        <v>132</v>
      </c>
      <c r="B28" s="62"/>
      <c r="C28" s="301"/>
      <c r="D28" s="302"/>
      <c r="E28" s="303"/>
      <c r="F28" s="195"/>
      <c r="G28" s="248"/>
      <c r="H28" s="304"/>
      <c r="I28" s="62"/>
      <c r="J28" s="302"/>
      <c r="K28" s="303"/>
      <c r="L28" s="195"/>
      <c r="M28" s="248"/>
      <c r="O28" s="508"/>
      <c r="P28" s="509"/>
      <c r="Q28" s="509"/>
    </row>
    <row r="29" spans="1:17" s="476" customFormat="1" ht="16.5">
      <c r="A29" s="236" t="s">
        <v>105</v>
      </c>
      <c r="B29" s="53"/>
      <c r="C29" s="320">
        <f>'Bell Wireline HIST p9'!G44</f>
        <v>63465.865849099995</v>
      </c>
      <c r="D29" s="306"/>
      <c r="E29" s="307">
        <f>'Bell Wireline HIST p9'!N44</f>
        <v>47618</v>
      </c>
      <c r="F29" s="308"/>
      <c r="G29" s="364">
        <f t="shared" ref="G29:G40" si="3">IF(OR(((ABS(C29-E29)/E29))&gt;100%,((ABS(C29-E29)/E29))&lt;-100%),"n.m.",((C29-E29)/ABS(E29)))</f>
        <v>0.33281250470620344</v>
      </c>
      <c r="H29" s="258" t="e">
        <f>(C29-F29)/F29</f>
        <v>#DIV/0!</v>
      </c>
      <c r="I29" s="309">
        <f>'Bell Wireline HIST p9'!E44</f>
        <v>201762</v>
      </c>
      <c r="J29" s="310"/>
      <c r="K29" s="311">
        <f>'Bell Wireline HIST p9'!O44+'Bell Wireline HIST p9'!P44+'Bell Wireline HIST p9'!Q44+'Bell Wireline HIST p9'!N44</f>
        <v>152285</v>
      </c>
      <c r="L29" s="21"/>
      <c r="M29" s="364">
        <f t="shared" ref="M29:M40" si="4">IF(OR(((ABS(I29-K29)/K29))&gt;100%,((ABS(I29-K29)/K29))&lt;-100%),"n.m.",((I29-K29)/ABS(K29)))</f>
        <v>0.32489739632925108</v>
      </c>
      <c r="O29" s="508"/>
      <c r="P29" s="509"/>
      <c r="Q29" s="509"/>
    </row>
    <row r="30" spans="1:17" s="476" customFormat="1">
      <c r="A30" s="312" t="s">
        <v>147</v>
      </c>
      <c r="B30" s="313"/>
      <c r="C30" s="305">
        <f>'Bell Wireline HIST p9'!G45</f>
        <v>4258570</v>
      </c>
      <c r="D30" s="314"/>
      <c r="E30" s="315">
        <f>'Bell Wireline HIST p9'!N45</f>
        <v>3861652.7233591001</v>
      </c>
      <c r="F30" s="316"/>
      <c r="G30" s="363">
        <f t="shared" si="3"/>
        <v>0.10278430119828</v>
      </c>
      <c r="H30" s="318" t="e">
        <f>(C30-F30)/F30</f>
        <v>#DIV/0!</v>
      </c>
      <c r="I30" s="309">
        <f>'Bell Wireline HIST p9'!E45</f>
        <v>4258570</v>
      </c>
      <c r="J30" s="310"/>
      <c r="K30" s="311">
        <f>'Bell Wireline HIST p9'!L45</f>
        <v>3861652.7233591001</v>
      </c>
      <c r="L30" s="319"/>
      <c r="M30" s="363">
        <f t="shared" si="4"/>
        <v>0.10278430119828</v>
      </c>
      <c r="O30" s="508"/>
      <c r="P30" s="509"/>
      <c r="Q30" s="509"/>
    </row>
    <row r="31" spans="1:17" s="475" customFormat="1">
      <c r="A31" s="245" t="s">
        <v>134</v>
      </c>
      <c r="B31" s="62"/>
      <c r="C31" s="301"/>
      <c r="D31" s="302"/>
      <c r="E31" s="195"/>
      <c r="F31" s="195"/>
      <c r="G31" s="248"/>
      <c r="H31" s="304"/>
      <c r="I31" s="62"/>
      <c r="J31" s="302"/>
      <c r="K31" s="303"/>
      <c r="L31" s="195"/>
      <c r="M31" s="248"/>
      <c r="O31" s="508"/>
      <c r="P31" s="509"/>
      <c r="Q31" s="509"/>
    </row>
    <row r="32" spans="1:17" s="476" customFormat="1" ht="20.25" customHeight="1">
      <c r="A32" s="236" t="s">
        <v>137</v>
      </c>
      <c r="B32" s="53"/>
      <c r="C32" s="320">
        <f>'Bell Wireline HIST p9'!G47</f>
        <v>14183</v>
      </c>
      <c r="D32" s="306"/>
      <c r="E32" s="307">
        <f>'Bell Wireline HIST p9'!N47</f>
        <v>6049</v>
      </c>
      <c r="F32" s="308"/>
      <c r="G32" s="364" t="str">
        <f t="shared" si="3"/>
        <v>n.m.</v>
      </c>
      <c r="H32" s="258" t="e">
        <f>-(C32-F32)/F32</f>
        <v>#DIV/0!</v>
      </c>
      <c r="I32" s="321">
        <f>'Bell Wireline HIST p9'!E47</f>
        <v>5148</v>
      </c>
      <c r="J32" s="306"/>
      <c r="K32" s="307">
        <f>'Bell Wireline HIST p9'!O47+'Bell Wireline HIST p9'!P47+'Bell Wireline HIST p9'!Q47+'Bell Wireline HIST p9'!N47</f>
        <v>2530</v>
      </c>
      <c r="L32" s="308"/>
      <c r="M32" s="364" t="str">
        <f t="shared" si="4"/>
        <v>n.m.</v>
      </c>
      <c r="O32" s="508"/>
      <c r="P32" s="509"/>
      <c r="Q32" s="509"/>
    </row>
    <row r="33" spans="1:17" s="476" customFormat="1" ht="20.25" customHeight="1">
      <c r="A33" s="236" t="s">
        <v>124</v>
      </c>
      <c r="B33" s="21"/>
      <c r="C33" s="320">
        <f>'Bell Wireline HIST p9'!G48</f>
        <v>40209</v>
      </c>
      <c r="D33" s="322"/>
      <c r="E33" s="323">
        <f>'Bell Wireline HIST p9'!N48</f>
        <v>29191</v>
      </c>
      <c r="F33" s="324"/>
      <c r="G33" s="364">
        <f t="shared" si="3"/>
        <v>0.37744510294268779</v>
      </c>
      <c r="H33" s="318" t="e">
        <f>(C33-F33)/F33</f>
        <v>#DIV/0!</v>
      </c>
      <c r="I33" s="321">
        <f>'Bell Wireline HIST p9'!E48</f>
        <v>94400</v>
      </c>
      <c r="J33" s="306"/>
      <c r="K33" s="323">
        <f>'Bell Wireline HIST p9'!O48+'Bell Wireline HIST p9'!P48+'Bell Wireline HIST p9'!Q48+'Bell Wireline HIST p9'!N48</f>
        <v>76068</v>
      </c>
      <c r="L33" s="308"/>
      <c r="M33" s="364">
        <f t="shared" si="4"/>
        <v>0.24099489930062576</v>
      </c>
      <c r="O33" s="508"/>
      <c r="P33" s="509"/>
      <c r="Q33" s="509"/>
    </row>
    <row r="34" spans="1:17" s="476" customFormat="1" ht="20.25" customHeight="1">
      <c r="A34" s="236" t="s">
        <v>84</v>
      </c>
      <c r="B34" s="21"/>
      <c r="C34" s="320">
        <f>+'Bell Wireline HIST p9'!G49</f>
        <v>-26026</v>
      </c>
      <c r="D34" s="322"/>
      <c r="E34" s="323">
        <f>+'Bell Wireline HIST p9'!N49</f>
        <v>-23142</v>
      </c>
      <c r="F34" s="324"/>
      <c r="G34" s="363">
        <f t="shared" si="3"/>
        <v>-0.12462189957652753</v>
      </c>
      <c r="H34" s="318"/>
      <c r="I34" s="325">
        <f>'Bell Wireline HIST p9'!E49</f>
        <v>-89252</v>
      </c>
      <c r="J34" s="306"/>
      <c r="K34" s="307">
        <f>'Bell Wireline HIST p9'!O49+'Bell Wireline HIST p9'!P49+'Bell Wireline HIST p9'!Q49+'Bell Wireline HIST p9'!N49</f>
        <v>-73538</v>
      </c>
      <c r="L34" s="308"/>
      <c r="M34" s="363">
        <f t="shared" si="4"/>
        <v>-0.21368544154042807</v>
      </c>
      <c r="O34" s="508"/>
      <c r="P34" s="509"/>
      <c r="Q34" s="509"/>
    </row>
    <row r="35" spans="1:17" s="476" customFormat="1" ht="20.25" customHeight="1">
      <c r="A35" s="236" t="s">
        <v>148</v>
      </c>
      <c r="B35" s="21"/>
      <c r="C35" s="305">
        <f>'Bell Wireline HIST p9'!G50</f>
        <v>2751498</v>
      </c>
      <c r="D35" s="326"/>
      <c r="E35" s="315">
        <f>'Bell Wireline HIST p9'!N50</f>
        <v>2735010.1380113</v>
      </c>
      <c r="F35" s="288"/>
      <c r="G35" s="363">
        <f t="shared" si="3"/>
        <v>6.0284463883884419E-3</v>
      </c>
      <c r="H35" s="318" t="e">
        <f>(C35-F35)/F35</f>
        <v>#DIV/0!</v>
      </c>
      <c r="I35" s="309">
        <f>'Bell Wireline HIST p9'!E50</f>
        <v>2751498</v>
      </c>
      <c r="J35" s="327"/>
      <c r="K35" s="311">
        <f>'Bell Wireline HIST p9'!L50</f>
        <v>2735010.1380113</v>
      </c>
      <c r="L35" s="18"/>
      <c r="M35" s="363">
        <f t="shared" si="4"/>
        <v>6.0284463883884419E-3</v>
      </c>
      <c r="O35" s="508"/>
      <c r="P35" s="509"/>
      <c r="Q35" s="509"/>
    </row>
    <row r="36" spans="1:17" s="476" customFormat="1" ht="20.25" customHeight="1">
      <c r="A36" s="236" t="s">
        <v>149</v>
      </c>
      <c r="B36" s="21"/>
      <c r="C36" s="305">
        <f>'Bell Wireline HIST p9'!G51</f>
        <v>1988181</v>
      </c>
      <c r="D36" s="326"/>
      <c r="E36" s="315">
        <f>'Bell Wireline HIST p9'!N51</f>
        <v>1882441.1380113999</v>
      </c>
      <c r="F36" s="288"/>
      <c r="G36" s="363">
        <f t="shared" si="3"/>
        <v>5.6171669782091087E-2</v>
      </c>
      <c r="H36" s="318" t="e">
        <f>(C36-F36)/F36</f>
        <v>#DIV/0!</v>
      </c>
      <c r="I36" s="309">
        <f>'Bell Wireline HIST p9'!E51</f>
        <v>1988181</v>
      </c>
      <c r="J36" s="327"/>
      <c r="K36" s="311">
        <f>'Bell Wireline HIST p9'!L51</f>
        <v>1882441.1380113999</v>
      </c>
      <c r="L36" s="18"/>
      <c r="M36" s="363">
        <f t="shared" si="4"/>
        <v>5.6171669782091087E-2</v>
      </c>
      <c r="O36" s="508"/>
      <c r="P36" s="509"/>
      <c r="Q36" s="509"/>
    </row>
    <row r="37" spans="1:17" s="476" customFormat="1" ht="20.25" customHeight="1">
      <c r="A37" s="236" t="s">
        <v>84</v>
      </c>
      <c r="B37" s="21"/>
      <c r="C37" s="305">
        <f>'Bell Wireline HIST p9'!G52</f>
        <v>763317</v>
      </c>
      <c r="D37" s="326"/>
      <c r="E37" s="315">
        <f>'Bell Wireline HIST p9'!N52</f>
        <v>852568.9999999</v>
      </c>
      <c r="F37" s="288"/>
      <c r="G37" s="363">
        <f t="shared" si="3"/>
        <v>-0.1046859550369653</v>
      </c>
      <c r="H37" s="318"/>
      <c r="I37" s="309">
        <f>'Bell Wireline HIST p9'!E52</f>
        <v>763317</v>
      </c>
      <c r="J37" s="327"/>
      <c r="K37" s="311">
        <f>'Bell Wireline HIST p9'!N52</f>
        <v>852568.9999999</v>
      </c>
      <c r="L37" s="18"/>
      <c r="M37" s="363">
        <f t="shared" si="4"/>
        <v>-0.1046859550369653</v>
      </c>
      <c r="O37" s="508"/>
      <c r="P37" s="509"/>
      <c r="Q37" s="509"/>
    </row>
    <row r="38" spans="1:17" s="475" customFormat="1">
      <c r="A38" s="328" t="s">
        <v>133</v>
      </c>
      <c r="B38" s="329"/>
      <c r="C38" s="330"/>
      <c r="D38" s="302"/>
      <c r="E38" s="195"/>
      <c r="F38" s="195"/>
      <c r="G38" s="248"/>
      <c r="H38" s="304"/>
      <c r="I38" s="62"/>
      <c r="J38" s="302"/>
      <c r="K38" s="303"/>
      <c r="L38" s="195"/>
      <c r="M38" s="248"/>
      <c r="O38" s="508"/>
      <c r="P38" s="509"/>
      <c r="Q38" s="509"/>
    </row>
    <row r="39" spans="1:17" s="476" customFormat="1" ht="16.5">
      <c r="A39" s="236" t="s">
        <v>92</v>
      </c>
      <c r="B39" s="366"/>
      <c r="C39" s="367">
        <f>'Bell Wireline HIST p9'!G54</f>
        <v>-37878</v>
      </c>
      <c r="D39" s="326"/>
      <c r="E39" s="323">
        <f>'Bell Wireline HIST p9'!N54</f>
        <v>-40211</v>
      </c>
      <c r="F39" s="288"/>
      <c r="G39" s="363">
        <f t="shared" si="3"/>
        <v>5.8018950038546666E-2</v>
      </c>
      <c r="H39" s="318" t="e">
        <f>-(C39-F39)/F39</f>
        <v>#DIV/0!</v>
      </c>
      <c r="I39" s="367">
        <f>'Bell Wireline HIST p9'!E54</f>
        <v>-175788</v>
      </c>
      <c r="J39" s="326"/>
      <c r="K39" s="333">
        <f>'Bell Wireline HIST p9'!O54+'Bell Wireline HIST p9'!P54+'Bell Wireline HIST p9'!Q54+'Bell Wireline HIST p9'!N54</f>
        <v>-185327</v>
      </c>
      <c r="L39" s="288"/>
      <c r="M39" s="363">
        <f t="shared" si="4"/>
        <v>5.1471183367776958E-2</v>
      </c>
      <c r="O39" s="508"/>
      <c r="P39" s="509"/>
      <c r="Q39" s="509"/>
    </row>
    <row r="40" spans="1:17" s="476" customFormat="1" ht="21.75" customHeight="1" thickBot="1">
      <c r="A40" s="236" t="s">
        <v>150</v>
      </c>
      <c r="B40" s="366"/>
      <c r="C40" s="368">
        <f>'Bell Wireline HIST p9'!G55</f>
        <v>2190771</v>
      </c>
      <c r="D40" s="326"/>
      <c r="E40" s="323">
        <f>'Bell Wireline HIST p9'!N55</f>
        <v>2298605</v>
      </c>
      <c r="F40" s="288"/>
      <c r="G40" s="363">
        <f t="shared" si="3"/>
        <v>-4.6912801460015967E-2</v>
      </c>
      <c r="H40" s="318" t="e">
        <f>(C40-F40)/F40</f>
        <v>#DIV/0!</v>
      </c>
      <c r="I40" s="368">
        <f>'Bell Wireline HIST p9'!E55</f>
        <v>2190771</v>
      </c>
      <c r="J40" s="326"/>
      <c r="K40" s="315">
        <f>'Bell Wireline HIST p9'!N55</f>
        <v>2298605</v>
      </c>
      <c r="L40" s="288"/>
      <c r="M40" s="363">
        <f t="shared" si="4"/>
        <v>-4.6912801460015967E-2</v>
      </c>
      <c r="O40" s="508"/>
      <c r="P40" s="509"/>
      <c r="Q40" s="509"/>
    </row>
    <row r="41" spans="1:17" s="476" customFormat="1" ht="12.75" customHeight="1" thickTop="1">
      <c r="A41" s="331"/>
      <c r="B41" s="331"/>
      <c r="C41" s="332"/>
      <c r="D41" s="288"/>
      <c r="E41" s="333"/>
      <c r="F41" s="288"/>
      <c r="G41" s="317"/>
      <c r="H41" s="317"/>
      <c r="I41" s="332"/>
      <c r="J41" s="288"/>
      <c r="K41" s="298"/>
      <c r="L41" s="18"/>
      <c r="M41" s="196"/>
    </row>
    <row r="42" spans="1:17" s="477" customFormat="1" ht="16.5" customHeight="1">
      <c r="A42" s="1720" t="s">
        <v>7</v>
      </c>
      <c r="B42" s="1720"/>
      <c r="C42" s="1720"/>
      <c r="D42" s="1720"/>
      <c r="E42" s="1720"/>
      <c r="F42" s="1720"/>
      <c r="G42" s="1720"/>
      <c r="H42" s="1720"/>
      <c r="I42" s="1720"/>
      <c r="J42" s="1720"/>
      <c r="K42" s="1720"/>
      <c r="L42" s="1720"/>
      <c r="M42" s="735"/>
    </row>
    <row r="43" spans="1:17" ht="29.25" customHeight="1">
      <c r="A43" s="13" t="s">
        <v>95</v>
      </c>
      <c r="B43" s="1720" t="s">
        <v>162</v>
      </c>
      <c r="C43" s="1720"/>
      <c r="D43" s="1720"/>
      <c r="E43" s="1720"/>
      <c r="F43" s="1720"/>
      <c r="G43" s="1720"/>
      <c r="H43" s="1720"/>
      <c r="I43" s="1720"/>
      <c r="J43" s="1720"/>
      <c r="K43" s="1720"/>
      <c r="L43" s="1720"/>
      <c r="M43" s="1720"/>
      <c r="N43" s="491"/>
      <c r="O43" s="491"/>
    </row>
    <row r="44" spans="1:17" ht="16.5" customHeight="1">
      <c r="A44" s="13" t="s">
        <v>135</v>
      </c>
      <c r="B44" s="1720" t="s">
        <v>144</v>
      </c>
      <c r="C44" s="1720"/>
      <c r="D44" s="1720"/>
      <c r="E44" s="1720"/>
      <c r="F44" s="1720"/>
      <c r="G44" s="1720"/>
      <c r="H44" s="1720"/>
      <c r="I44" s="1720"/>
      <c r="J44" s="1720"/>
      <c r="K44" s="1720"/>
      <c r="L44" s="1720"/>
      <c r="M44" s="1720"/>
    </row>
    <row r="45" spans="1:17" ht="19.5" customHeight="1">
      <c r="A45" s="736"/>
      <c r="B45" s="1720"/>
      <c r="C45" s="1720"/>
      <c r="D45" s="1720"/>
      <c r="E45" s="1720"/>
      <c r="F45" s="1720"/>
      <c r="G45" s="1720"/>
      <c r="H45" s="1720"/>
      <c r="I45" s="1720"/>
      <c r="J45" s="1720"/>
      <c r="K45" s="1720"/>
      <c r="L45" s="1720"/>
      <c r="M45" s="1720"/>
    </row>
    <row r="66" spans="12:12">
      <c r="L66" s="231"/>
    </row>
  </sheetData>
  <mergeCells count="3">
    <mergeCell ref="A42:L42"/>
    <mergeCell ref="B43:M43"/>
    <mergeCell ref="B44:M45"/>
  </mergeCells>
  <printOptions horizontalCentered="1"/>
  <pageMargins left="0.51181102362204722" right="0.51181102362204722" top="0.51181102362204722" bottom="0.51181102362204722" header="0.51181102362204722" footer="0.51181102362204722"/>
  <pageSetup scale="64" firstPageNumber="2" orientation="landscape" useFirstPageNumber="1" r:id="rId1"/>
  <headerFooter>
    <oddFooter>&amp;R&amp;"Helvetica,Regular"&amp;12BCE Supplementary Financial Information - Fourth Quarter 2022 Page 8</oddFooter>
  </headerFooter>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92161" r:id="rId7" name="FPMExcelClientSheetOptionstb1">
          <controlPr defaultSize="0" autoLine="0" r:id="rId8">
            <anchor moveWithCells="1" sizeWithCells="1">
              <from>
                <xdr:col>0</xdr:col>
                <xdr:colOff>0</xdr:colOff>
                <xdr:row>0</xdr:row>
                <xdr:rowOff>0</xdr:rowOff>
              </from>
              <to>
                <xdr:col>0</xdr:col>
                <xdr:colOff>76200</xdr:colOff>
                <xdr:row>0</xdr:row>
                <xdr:rowOff>28575</xdr:rowOff>
              </to>
            </anchor>
          </controlPr>
        </control>
      </mc:Choice>
      <mc:Fallback>
        <control shapeId="92161" r:id="rId7" name="FPMExcelClientSheetOptionstb1"/>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F9FB0-3986-4B80-A7DE-731C386DBC13}">
  <sheetPr codeName="Sheet23">
    <pageSetUpPr fitToPage="1"/>
  </sheetPr>
  <dimension ref="A1:J353"/>
  <sheetViews>
    <sheetView showGridLines="0" view="pageBreakPreview" zoomScale="70" zoomScaleNormal="70" zoomScaleSheetLayoutView="70" zoomScalePageLayoutView="62" workbookViewId="0"/>
  </sheetViews>
  <sheetFormatPr defaultColWidth="9.140625" defaultRowHeight="25.5" outlineLevelRow="2"/>
  <cols>
    <col min="1" max="1" width="4.85546875" style="387" customWidth="1"/>
    <col min="2" max="2" width="190.7109375" style="387" customWidth="1"/>
    <col min="3" max="4" width="21.7109375" style="386" customWidth="1"/>
    <col min="5" max="5" width="2" style="387" customWidth="1"/>
    <col min="6" max="6" width="21.7109375" style="387" customWidth="1"/>
    <col min="7" max="7" width="1.7109375" style="392" customWidth="1"/>
    <col min="8" max="8" width="15.7109375" style="336" customWidth="1"/>
    <col min="9" max="9" width="17.42578125" style="336" customWidth="1"/>
    <col min="10" max="10" width="13.140625" style="336" bestFit="1" customWidth="1"/>
    <col min="11" max="16384" width="9.140625" style="336"/>
  </cols>
  <sheetData>
    <row r="1" spans="1:10" ht="26.25" thickBot="1">
      <c r="A1" s="934"/>
      <c r="B1" s="934"/>
      <c r="C1" s="936"/>
      <c r="D1" s="936"/>
      <c r="E1" s="936"/>
      <c r="F1" s="360" t="s">
        <v>379</v>
      </c>
      <c r="G1" s="935"/>
    </row>
    <row r="2" spans="1:10" ht="26.25" customHeight="1" outlineLevel="1">
      <c r="A2" s="934"/>
      <c r="B2" s="934"/>
      <c r="C2" s="934"/>
      <c r="D2" s="934"/>
      <c r="E2" s="934"/>
      <c r="F2" s="934"/>
      <c r="G2" s="935"/>
    </row>
    <row r="3" spans="1:10" ht="18" customHeight="1" outlineLevel="1" thickBot="1">
      <c r="A3" s="934"/>
      <c r="B3" s="937"/>
      <c r="C3" s="934"/>
      <c r="D3" s="934"/>
      <c r="E3" s="934"/>
      <c r="F3" s="934"/>
      <c r="G3" s="935"/>
    </row>
    <row r="4" spans="1:10" ht="25.5" customHeight="1" outlineLevel="1" thickTop="1">
      <c r="A4" s="386"/>
      <c r="B4" s="386"/>
      <c r="C4" s="1100" t="s">
        <v>283</v>
      </c>
      <c r="D4" s="1082" t="s">
        <v>283</v>
      </c>
      <c r="E4" s="386"/>
      <c r="F4" s="1082" t="s">
        <v>181</v>
      </c>
      <c r="G4" s="935"/>
    </row>
    <row r="5" spans="1:10" ht="24" customHeight="1">
      <c r="A5" s="904" t="s">
        <v>237</v>
      </c>
      <c r="B5" s="905"/>
      <c r="C5" s="1117" t="s">
        <v>395</v>
      </c>
      <c r="D5" s="1118" t="s">
        <v>239</v>
      </c>
      <c r="E5" s="906"/>
      <c r="F5" s="1119" t="s">
        <v>183</v>
      </c>
      <c r="G5" s="393"/>
      <c r="H5" s="220"/>
    </row>
    <row r="6" spans="1:10" ht="19.5" customHeight="1">
      <c r="A6" s="1120" t="s">
        <v>401</v>
      </c>
      <c r="B6" s="740"/>
      <c r="C6" s="902"/>
      <c r="D6" s="489"/>
      <c r="E6" s="740"/>
      <c r="F6" s="740"/>
      <c r="G6" s="876"/>
      <c r="H6" s="220"/>
    </row>
    <row r="7" spans="1:10" s="489" customFormat="1" ht="22.5" customHeight="1">
      <c r="A7" s="1121" t="s">
        <v>184</v>
      </c>
      <c r="B7" s="742"/>
      <c r="C7" s="903"/>
      <c r="D7" s="486"/>
      <c r="E7" s="742"/>
      <c r="F7" s="742"/>
      <c r="G7" s="393"/>
      <c r="H7" s="217"/>
    </row>
    <row r="8" spans="1:10" s="387" customFormat="1" ht="22.5" customHeight="1">
      <c r="A8" s="1122" t="s">
        <v>253</v>
      </c>
      <c r="B8" s="742"/>
      <c r="C8" s="1247">
        <v>1748</v>
      </c>
      <c r="D8" s="1183">
        <v>1759</v>
      </c>
      <c r="E8" s="877"/>
      <c r="F8" s="1248">
        <v>-6.2535531552018195E-3</v>
      </c>
      <c r="G8" s="742"/>
      <c r="H8" s="194"/>
    </row>
    <row r="9" spans="1:10" s="387" customFormat="1" ht="22.5" customHeight="1">
      <c r="A9" s="1122" t="s">
        <v>254</v>
      </c>
      <c r="B9" s="754"/>
      <c r="C9" s="1247">
        <v>2013</v>
      </c>
      <c r="D9" s="1184">
        <v>2014</v>
      </c>
      <c r="E9" s="756"/>
      <c r="F9" s="1230">
        <v>0</v>
      </c>
      <c r="G9" s="878"/>
      <c r="H9" s="194"/>
      <c r="I9" s="194"/>
      <c r="J9" s="967"/>
    </row>
    <row r="10" spans="1:10" s="387" customFormat="1" ht="22.5" customHeight="1">
      <c r="A10" s="1122" t="s">
        <v>255</v>
      </c>
      <c r="B10" s="754"/>
      <c r="C10" s="1249">
        <v>600</v>
      </c>
      <c r="D10" s="1230">
        <v>629</v>
      </c>
      <c r="E10" s="756"/>
      <c r="F10" s="1248">
        <v>-4.6104928457869634E-2</v>
      </c>
      <c r="G10" s="754"/>
      <c r="H10" s="194"/>
      <c r="I10" s="194"/>
      <c r="J10" s="967"/>
    </row>
    <row r="11" spans="1:10" s="387" customFormat="1" ht="22.5" customHeight="1">
      <c r="A11" s="1122" t="s">
        <v>256</v>
      </c>
      <c r="B11" s="754"/>
      <c r="C11" s="1249">
        <v>66</v>
      </c>
      <c r="D11" s="1232">
        <v>79</v>
      </c>
      <c r="E11" s="768"/>
      <c r="F11" s="1248">
        <v>-0.16455696202531644</v>
      </c>
      <c r="G11" s="754"/>
      <c r="H11" s="194"/>
      <c r="I11" s="194"/>
      <c r="J11" s="967"/>
    </row>
    <row r="12" spans="1:10" s="387" customFormat="1" ht="22.5" customHeight="1">
      <c r="A12" s="1121" t="s">
        <v>257</v>
      </c>
      <c r="B12" s="751"/>
      <c r="C12" s="1251">
        <v>4427</v>
      </c>
      <c r="D12" s="1186">
        <v>4481</v>
      </c>
      <c r="E12" s="747"/>
      <c r="F12" s="1508">
        <v>-1.2050881499665253E-2</v>
      </c>
      <c r="G12" s="754"/>
      <c r="H12" s="194"/>
      <c r="I12" s="194"/>
      <c r="J12" s="967"/>
    </row>
    <row r="13" spans="1:10" s="387" customFormat="1" ht="22.5" customHeight="1">
      <c r="A13" s="1122" t="s">
        <v>258</v>
      </c>
      <c r="B13" s="754"/>
      <c r="C13" s="1252">
        <v>6</v>
      </c>
      <c r="D13" s="1230">
        <v>7</v>
      </c>
      <c r="E13" s="756"/>
      <c r="F13" s="1509">
        <v>-0.14285714285714285</v>
      </c>
      <c r="G13" s="742"/>
      <c r="H13" s="194"/>
      <c r="I13" s="194"/>
      <c r="J13" s="967"/>
    </row>
    <row r="14" spans="1:10" s="387" customFormat="1" ht="25.5" customHeight="1">
      <c r="A14" s="1123" t="s">
        <v>259</v>
      </c>
      <c r="B14" s="881"/>
      <c r="C14" s="1253">
        <v>4433</v>
      </c>
      <c r="D14" s="1234">
        <v>4488</v>
      </c>
      <c r="E14" s="882"/>
      <c r="F14" s="1254">
        <v>-1.2254901960784314E-2</v>
      </c>
      <c r="G14" s="1039"/>
      <c r="H14" s="1052"/>
      <c r="I14" s="194"/>
      <c r="J14" s="967"/>
    </row>
    <row r="15" spans="1:10" s="489" customFormat="1" ht="22.5" customHeight="1">
      <c r="A15" s="1122" t="s">
        <v>253</v>
      </c>
      <c r="B15" s="742"/>
      <c r="C15" s="1249">
        <v>585</v>
      </c>
      <c r="D15" s="1235">
        <v>624</v>
      </c>
      <c r="E15" s="756"/>
      <c r="F15" s="1510">
        <v>-6.25E-2</v>
      </c>
      <c r="G15" s="742"/>
      <c r="H15" s="217"/>
      <c r="I15" s="217"/>
      <c r="J15" s="967"/>
    </row>
    <row r="16" spans="1:10" s="392" customFormat="1" ht="22.5" customHeight="1">
      <c r="A16" s="1122" t="s">
        <v>260</v>
      </c>
      <c r="B16" s="754"/>
      <c r="C16" s="1249">
        <v>233</v>
      </c>
      <c r="D16" s="1232">
        <v>134</v>
      </c>
      <c r="E16" s="884"/>
      <c r="F16" s="1248">
        <v>0.73880597014925375</v>
      </c>
      <c r="G16" s="878"/>
      <c r="H16" s="1041"/>
      <c r="I16" s="525"/>
      <c r="J16" s="967"/>
    </row>
    <row r="17" spans="1:10" s="387" customFormat="1" ht="22.5" hidden="1" customHeight="1">
      <c r="A17" s="754" t="s">
        <v>164</v>
      </c>
      <c r="B17" s="754"/>
      <c r="C17" s="912">
        <v>5</v>
      </c>
      <c r="D17" s="884">
        <v>38</v>
      </c>
      <c r="E17" s="884"/>
      <c r="F17" s="907">
        <v>-0.86842105263157898</v>
      </c>
      <c r="G17" s="754"/>
      <c r="H17" s="194"/>
      <c r="I17" s="194"/>
      <c r="J17" s="967"/>
    </row>
    <row r="18" spans="1:10" s="387" customFormat="1" ht="22.5" hidden="1" customHeight="1" outlineLevel="1">
      <c r="A18" s="742" t="s">
        <v>76</v>
      </c>
      <c r="B18" s="742"/>
      <c r="C18" s="909">
        <v>823</v>
      </c>
      <c r="D18" s="756">
        <v>796</v>
      </c>
      <c r="E18" s="756"/>
      <c r="F18" s="1437">
        <v>3.391959798994975E-2</v>
      </c>
      <c r="G18" s="754"/>
      <c r="H18" s="194"/>
      <c r="I18" s="194"/>
      <c r="J18" s="967"/>
    </row>
    <row r="19" spans="1:10" s="387" customFormat="1" ht="22.5" hidden="1" customHeight="1" outlineLevel="1">
      <c r="A19" s="754" t="s">
        <v>77</v>
      </c>
      <c r="B19" s="754"/>
      <c r="C19" s="910">
        <v>0</v>
      </c>
      <c r="D19" s="756">
        <v>0</v>
      </c>
      <c r="E19" s="756"/>
      <c r="F19" s="756">
        <v>0</v>
      </c>
      <c r="G19" s="742"/>
      <c r="H19" s="194"/>
      <c r="I19" s="194"/>
      <c r="J19" s="967"/>
    </row>
    <row r="20" spans="1:10" s="387" customFormat="1" ht="22.5" customHeight="1" outlineLevel="1">
      <c r="A20" s="1123" t="s">
        <v>261</v>
      </c>
      <c r="B20" s="881"/>
      <c r="C20" s="1255">
        <v>818</v>
      </c>
      <c r="D20" s="1236">
        <v>758</v>
      </c>
      <c r="E20" s="882"/>
      <c r="F20" s="1511">
        <v>7.9155672823219003E-2</v>
      </c>
      <c r="G20" s="754"/>
      <c r="H20" s="194"/>
      <c r="I20" s="194"/>
      <c r="J20" s="967"/>
    </row>
    <row r="21" spans="1:10" s="489" customFormat="1" ht="22.5" customHeight="1">
      <c r="A21" s="1121" t="s">
        <v>262</v>
      </c>
      <c r="B21" s="742"/>
      <c r="C21" s="1247">
        <v>5245</v>
      </c>
      <c r="D21" s="1184">
        <v>5239</v>
      </c>
      <c r="E21" s="756"/>
      <c r="F21" s="1510">
        <v>1.1452567283832794E-3</v>
      </c>
      <c r="G21" s="742"/>
      <c r="H21" s="217"/>
      <c r="I21" s="217"/>
      <c r="J21" s="967"/>
    </row>
    <row r="22" spans="1:10" s="387" customFormat="1" ht="22.5" customHeight="1">
      <c r="A22" s="1123" t="s">
        <v>187</v>
      </c>
      <c r="B22" s="881"/>
      <c r="C22" s="1256">
        <v>5251</v>
      </c>
      <c r="D22" s="1238">
        <v>5246</v>
      </c>
      <c r="E22" s="886"/>
      <c r="F22" s="1257">
        <v>9.5310712924132675E-4</v>
      </c>
      <c r="G22" s="742"/>
      <c r="H22" s="194"/>
      <c r="I22" s="194"/>
      <c r="J22" s="967"/>
    </row>
    <row r="23" spans="1:10" s="489" customFormat="1" ht="22.5" customHeight="1">
      <c r="A23" s="1124" t="s">
        <v>188</v>
      </c>
      <c r="B23" s="392"/>
      <c r="C23" s="1258">
        <v>-2877</v>
      </c>
      <c r="D23" s="1189">
        <v>-2847</v>
      </c>
      <c r="E23" s="768"/>
      <c r="F23" s="1248">
        <v>-1.053740779768177E-2</v>
      </c>
      <c r="G23" s="742"/>
      <c r="H23" s="217"/>
      <c r="I23" s="217"/>
      <c r="J23" s="967"/>
    </row>
    <row r="24" spans="1:10" s="387" customFormat="1" ht="22.5" customHeight="1">
      <c r="A24" s="1125" t="s">
        <v>250</v>
      </c>
      <c r="B24" s="393"/>
      <c r="C24" s="1247">
        <v>2374</v>
      </c>
      <c r="D24" s="1184">
        <v>2399</v>
      </c>
      <c r="E24" s="887"/>
      <c r="F24" s="1510">
        <v>-1.0421008753647354E-2</v>
      </c>
      <c r="G24" s="392"/>
      <c r="H24" s="194"/>
      <c r="I24" s="194"/>
      <c r="J24" s="967"/>
    </row>
    <row r="25" spans="1:10" s="387" customFormat="1" ht="22.5" customHeight="1">
      <c r="A25" s="892" t="s">
        <v>263</v>
      </c>
      <c r="B25" s="390"/>
      <c r="C25" s="1328" t="s">
        <v>431</v>
      </c>
      <c r="D25" s="1240">
        <v>0.45700000000000002</v>
      </c>
      <c r="E25" s="772"/>
      <c r="F25" s="1265">
        <v>-0.50000000000000044</v>
      </c>
      <c r="G25" s="393"/>
      <c r="H25" s="194"/>
      <c r="I25" s="194"/>
      <c r="J25" s="967"/>
    </row>
    <row r="26" spans="1:10" s="888" customFormat="1" ht="14.1" customHeight="1">
      <c r="A26" s="393"/>
      <c r="B26" s="900"/>
      <c r="C26" s="909"/>
      <c r="D26" s="756"/>
      <c r="E26" s="756"/>
      <c r="F26" s="756"/>
      <c r="G26" s="389"/>
      <c r="H26" s="1051"/>
      <c r="I26" s="1051"/>
      <c r="J26" s="967"/>
    </row>
    <row r="27" spans="1:10" s="387" customFormat="1" ht="24" customHeight="1">
      <c r="A27" s="1124" t="s">
        <v>264</v>
      </c>
      <c r="B27" s="391"/>
      <c r="C27" s="1249">
        <v>657</v>
      </c>
      <c r="D27" s="1230">
        <v>704</v>
      </c>
      <c r="E27" s="756"/>
      <c r="F27" s="1259">
        <v>6.6761363636363633E-2</v>
      </c>
      <c r="G27" s="393"/>
      <c r="H27" s="194"/>
      <c r="I27" s="194"/>
      <c r="J27" s="967"/>
    </row>
    <row r="28" spans="1:10" s="387" customFormat="1" ht="24" customHeight="1">
      <c r="A28" s="892" t="s">
        <v>248</v>
      </c>
      <c r="B28" s="970"/>
      <c r="C28" s="1328" t="s">
        <v>433</v>
      </c>
      <c r="D28" s="1245">
        <v>0.13400000000000001</v>
      </c>
      <c r="E28" s="776"/>
      <c r="F28" s="1260">
        <v>0.9000000000000008</v>
      </c>
      <c r="G28" s="392"/>
      <c r="H28" s="194"/>
      <c r="I28" s="194"/>
      <c r="J28" s="967"/>
    </row>
    <row r="29" spans="1:10" s="387" customFormat="1" ht="22.5" customHeight="1">
      <c r="A29" s="892"/>
      <c r="B29" s="970"/>
      <c r="C29" s="1374"/>
      <c r="D29" s="776"/>
      <c r="E29" s="776"/>
      <c r="F29" s="1080"/>
      <c r="G29" s="392"/>
      <c r="H29" s="194"/>
      <c r="I29" s="194"/>
      <c r="J29" s="967"/>
    </row>
    <row r="30" spans="1:10" s="387" customFormat="1" ht="27" customHeight="1">
      <c r="A30" s="1648" t="s">
        <v>394</v>
      </c>
      <c r="B30" s="1649"/>
      <c r="C30" s="1370"/>
      <c r="D30" s="1371"/>
      <c r="E30" s="1371"/>
      <c r="F30" s="1372"/>
      <c r="G30" s="392"/>
      <c r="H30" s="194"/>
      <c r="I30" s="194"/>
      <c r="J30" s="967"/>
    </row>
    <row r="31" spans="1:10" s="387" customFormat="1" ht="22.5" customHeight="1">
      <c r="A31" s="1373" t="s">
        <v>443</v>
      </c>
      <c r="B31" s="1650"/>
      <c r="C31" s="1374"/>
      <c r="D31" s="776"/>
      <c r="E31" s="776"/>
      <c r="F31" s="1375"/>
      <c r="G31" s="392"/>
      <c r="H31" s="194"/>
      <c r="I31" s="194"/>
      <c r="J31" s="967"/>
    </row>
    <row r="32" spans="1:10" s="387" customFormat="1" ht="22.5" customHeight="1">
      <c r="A32" s="1651" t="s">
        <v>391</v>
      </c>
      <c r="B32" s="1652"/>
      <c r="C32" s="1249">
        <v>888</v>
      </c>
      <c r="D32" s="1230">
        <v>880</v>
      </c>
      <c r="E32" s="776"/>
      <c r="F32" s="1521">
        <v>9.0909090909090905E-3</v>
      </c>
      <c r="G32" s="392"/>
      <c r="H32" s="194"/>
      <c r="I32" s="194"/>
      <c r="J32" s="967"/>
    </row>
    <row r="33" spans="1:10" s="387" customFormat="1" ht="22.5" customHeight="1">
      <c r="A33" s="1651" t="s">
        <v>392</v>
      </c>
      <c r="B33" s="1652"/>
      <c r="C33" s="1250">
        <v>292</v>
      </c>
      <c r="D33" s="1522">
        <v>196</v>
      </c>
      <c r="E33" s="1376"/>
      <c r="F33" s="1523">
        <v>0.48979591836734693</v>
      </c>
      <c r="G33" s="392"/>
      <c r="H33" s="194"/>
      <c r="I33" s="194"/>
      <c r="J33" s="967"/>
    </row>
    <row r="34" spans="1:10" s="387" customFormat="1" ht="22.5" customHeight="1">
      <c r="A34" s="1653" t="s">
        <v>393</v>
      </c>
      <c r="B34" s="1654"/>
      <c r="C34" s="1258">
        <v>1180</v>
      </c>
      <c r="D34" s="1189">
        <v>1076</v>
      </c>
      <c r="E34" s="1376"/>
      <c r="F34" s="1523">
        <v>9.6654275092936809E-2</v>
      </c>
      <c r="G34" s="392"/>
      <c r="H34" s="194"/>
      <c r="I34" s="194"/>
      <c r="J34" s="967"/>
    </row>
    <row r="35" spans="1:10" s="890" customFormat="1" ht="22.5" customHeight="1">
      <c r="A35" s="774"/>
      <c r="B35" s="970"/>
      <c r="C35" s="1354"/>
      <c r="D35" s="777"/>
      <c r="E35" s="777"/>
      <c r="F35" s="971"/>
      <c r="G35" s="774"/>
      <c r="H35" s="966"/>
      <c r="I35" s="966"/>
      <c r="J35" s="967"/>
    </row>
    <row r="36" spans="1:10" s="890" customFormat="1" ht="22.5" customHeight="1">
      <c r="A36" s="1120" t="s">
        <v>402</v>
      </c>
      <c r="B36" s="740"/>
      <c r="C36" s="902"/>
      <c r="D36" s="489"/>
      <c r="E36" s="740"/>
      <c r="F36" s="740"/>
      <c r="G36" s="774"/>
      <c r="H36" s="966"/>
      <c r="I36" s="966"/>
      <c r="J36" s="967"/>
    </row>
    <row r="37" spans="1:10" s="489" customFormat="1" ht="22.5" customHeight="1">
      <c r="A37" s="1121" t="s">
        <v>184</v>
      </c>
      <c r="B37" s="742"/>
      <c r="C37" s="903"/>
      <c r="D37" s="486"/>
      <c r="E37" s="742"/>
      <c r="F37" s="742"/>
      <c r="G37" s="393"/>
      <c r="H37" s="217"/>
    </row>
    <row r="38" spans="1:10" s="387" customFormat="1" ht="22.5" hidden="1" customHeight="1">
      <c r="A38" s="754" t="s">
        <v>163</v>
      </c>
      <c r="B38" s="742"/>
      <c r="C38" s="909" t="b">
        <v>1</v>
      </c>
      <c r="D38" s="877">
        <v>0</v>
      </c>
      <c r="E38" s="877"/>
      <c r="F38" s="907"/>
      <c r="G38" s="742"/>
      <c r="H38" s="194"/>
    </row>
    <row r="39" spans="1:10" s="387" customFormat="1" ht="22.5" customHeight="1" outlineLevel="1">
      <c r="A39" s="1122" t="s">
        <v>254</v>
      </c>
      <c r="B39" s="754"/>
      <c r="C39" s="1249">
        <v>195</v>
      </c>
      <c r="D39" s="1230">
        <v>0</v>
      </c>
      <c r="E39" s="756"/>
      <c r="F39" s="1266" t="s">
        <v>333</v>
      </c>
      <c r="G39" s="878"/>
      <c r="H39" s="194"/>
      <c r="I39" s="194"/>
      <c r="J39" s="967"/>
    </row>
    <row r="40" spans="1:10" s="387" customFormat="1" ht="22.5" customHeight="1">
      <c r="A40" s="1122" t="s">
        <v>255</v>
      </c>
      <c r="B40" s="754"/>
      <c r="C40" s="1249">
        <v>36</v>
      </c>
      <c r="D40" s="1230">
        <v>0</v>
      </c>
      <c r="E40" s="756"/>
      <c r="F40" s="1266" t="s">
        <v>333</v>
      </c>
      <c r="G40" s="754"/>
      <c r="H40" s="194"/>
      <c r="I40" s="194"/>
      <c r="J40" s="967"/>
    </row>
    <row r="41" spans="1:10" s="387" customFormat="1" ht="22.5" customHeight="1">
      <c r="A41" s="1122" t="s">
        <v>256</v>
      </c>
      <c r="B41" s="754"/>
      <c r="C41" s="1250">
        <v>3</v>
      </c>
      <c r="D41" s="1232">
        <v>0</v>
      </c>
      <c r="E41" s="768"/>
      <c r="F41" s="1267" t="s">
        <v>333</v>
      </c>
      <c r="G41" s="754"/>
      <c r="H41" s="194"/>
      <c r="I41" s="194"/>
      <c r="J41" s="967"/>
    </row>
    <row r="42" spans="1:10" s="387" customFormat="1" ht="22.5" hidden="1" customHeight="1">
      <c r="A42" s="742" t="s">
        <v>74</v>
      </c>
      <c r="B42" s="751"/>
      <c r="C42" s="969">
        <v>0</v>
      </c>
      <c r="D42" s="747">
        <v>0</v>
      </c>
      <c r="E42" s="747"/>
      <c r="F42" s="747">
        <v>0</v>
      </c>
      <c r="G42" s="754"/>
      <c r="H42" s="194"/>
      <c r="I42" s="194"/>
      <c r="J42" s="967"/>
    </row>
    <row r="43" spans="1:10" s="387" customFormat="1" ht="22.5" hidden="1" customHeight="1" outlineLevel="1">
      <c r="A43" s="754" t="s">
        <v>75</v>
      </c>
      <c r="B43" s="754"/>
      <c r="C43" s="1011">
        <v>0</v>
      </c>
      <c r="D43" s="756">
        <v>0</v>
      </c>
      <c r="E43" s="756"/>
      <c r="F43" s="756">
        <v>0</v>
      </c>
      <c r="G43" s="742"/>
      <c r="H43" s="194"/>
      <c r="I43" s="194"/>
      <c r="J43" s="967"/>
    </row>
    <row r="44" spans="1:10" s="387" customFormat="1" ht="25.5" customHeight="1" outlineLevel="1">
      <c r="A44" s="1123" t="s">
        <v>375</v>
      </c>
      <c r="B44" s="881"/>
      <c r="C44" s="1255">
        <v>234</v>
      </c>
      <c r="D44" s="1236">
        <v>0</v>
      </c>
      <c r="E44" s="882"/>
      <c r="F44" s="1268" t="s">
        <v>333</v>
      </c>
      <c r="G44" s="754"/>
      <c r="H44" s="1052"/>
      <c r="I44" s="194"/>
      <c r="J44" s="967"/>
    </row>
    <row r="45" spans="1:10" s="489" customFormat="1" ht="22.5" hidden="1" customHeight="1">
      <c r="A45" s="754" t="s">
        <v>163</v>
      </c>
      <c r="B45" s="742"/>
      <c r="C45" s="909">
        <v>0</v>
      </c>
      <c r="D45" s="877">
        <v>0</v>
      </c>
      <c r="E45" s="756"/>
      <c r="F45" s="877">
        <v>672</v>
      </c>
      <c r="G45" s="742"/>
      <c r="H45" s="217"/>
      <c r="I45" s="217"/>
      <c r="J45" s="967"/>
    </row>
    <row r="46" spans="1:10" s="392" customFormat="1" ht="22.5" hidden="1" customHeight="1" outlineLevel="1">
      <c r="A46" s="754" t="s">
        <v>165</v>
      </c>
      <c r="B46" s="754"/>
      <c r="C46" s="912">
        <v>0</v>
      </c>
      <c r="D46" s="884"/>
      <c r="E46" s="884"/>
      <c r="F46" s="884">
        <v>0</v>
      </c>
      <c r="G46" s="878"/>
      <c r="H46" s="1041"/>
      <c r="I46" s="525"/>
      <c r="J46" s="967"/>
    </row>
    <row r="47" spans="1:10" s="387" customFormat="1" ht="22.5" hidden="1" customHeight="1" outlineLevel="1" collapsed="1">
      <c r="A47" s="754" t="s">
        <v>164</v>
      </c>
      <c r="B47" s="754"/>
      <c r="C47" s="912">
        <v>0</v>
      </c>
      <c r="D47" s="884"/>
      <c r="E47" s="884"/>
      <c r="F47" s="884">
        <v>0</v>
      </c>
      <c r="G47" s="754"/>
      <c r="H47" s="194"/>
      <c r="I47" s="194"/>
      <c r="J47" s="967"/>
    </row>
    <row r="48" spans="1:10" s="387" customFormat="1" ht="22.5" hidden="1" customHeight="1" outlineLevel="2">
      <c r="A48" s="742" t="s">
        <v>76</v>
      </c>
      <c r="B48" s="742"/>
      <c r="C48" s="909">
        <v>0</v>
      </c>
      <c r="D48" s="756"/>
      <c r="E48" s="756"/>
      <c r="F48" s="756">
        <v>799</v>
      </c>
      <c r="G48" s="754"/>
      <c r="H48" s="194"/>
      <c r="I48" s="194"/>
      <c r="J48" s="967"/>
    </row>
    <row r="49" spans="1:10" s="387" customFormat="1" ht="22.5" hidden="1" customHeight="1" outlineLevel="2">
      <c r="A49" s="754" t="s">
        <v>77</v>
      </c>
      <c r="B49" s="754"/>
      <c r="C49" s="910">
        <v>0</v>
      </c>
      <c r="D49" s="756">
        <v>0</v>
      </c>
      <c r="E49" s="756"/>
      <c r="F49" s="756">
        <v>0</v>
      </c>
      <c r="G49" s="742"/>
      <c r="H49" s="194"/>
      <c r="I49" s="194"/>
      <c r="J49" s="967"/>
    </row>
    <row r="50" spans="1:10" s="387" customFormat="1" ht="22.5" hidden="1" customHeight="1" outlineLevel="2">
      <c r="A50" s="881" t="s">
        <v>166</v>
      </c>
      <c r="B50" s="881"/>
      <c r="C50" s="911">
        <v>0</v>
      </c>
      <c r="D50" s="882">
        <v>0</v>
      </c>
      <c r="E50" s="882"/>
      <c r="F50" s="882">
        <v>0</v>
      </c>
      <c r="G50" s="754"/>
      <c r="H50" s="194"/>
      <c r="I50" s="194"/>
      <c r="J50" s="967"/>
    </row>
    <row r="51" spans="1:10" s="489" customFormat="1" ht="22.5" hidden="1" customHeight="1" outlineLevel="1" collapsed="1">
      <c r="A51" s="742" t="s">
        <v>71</v>
      </c>
      <c r="B51" s="742"/>
      <c r="C51" s="909">
        <v>0</v>
      </c>
      <c r="D51" s="756">
        <v>0</v>
      </c>
      <c r="E51" s="756"/>
      <c r="F51" s="756">
        <v>0</v>
      </c>
      <c r="G51" s="742"/>
      <c r="H51" s="217"/>
      <c r="I51" s="217"/>
      <c r="J51" s="967"/>
    </row>
    <row r="52" spans="1:10" s="387" customFormat="1" ht="22.5" customHeight="1" outlineLevel="1" collapsed="1">
      <c r="A52" s="881" t="s">
        <v>376</v>
      </c>
      <c r="B52" s="881"/>
      <c r="C52" s="1269">
        <v>234</v>
      </c>
      <c r="D52" s="1270">
        <v>0</v>
      </c>
      <c r="E52" s="886"/>
      <c r="F52" s="1271" t="s">
        <v>333</v>
      </c>
      <c r="G52" s="742"/>
      <c r="H52" s="194"/>
      <c r="I52" s="194"/>
      <c r="J52" s="967"/>
    </row>
    <row r="53" spans="1:10" s="489" customFormat="1" ht="22.5" customHeight="1">
      <c r="A53" s="1124" t="s">
        <v>188</v>
      </c>
      <c r="B53" s="392"/>
      <c r="C53" s="1250">
        <v>-132</v>
      </c>
      <c r="D53" s="1232">
        <v>0</v>
      </c>
      <c r="E53" s="768"/>
      <c r="F53" s="1267" t="s">
        <v>333</v>
      </c>
      <c r="G53" s="742"/>
      <c r="H53" s="217"/>
      <c r="I53" s="217"/>
      <c r="J53" s="967"/>
    </row>
    <row r="54" spans="1:10" s="387" customFormat="1" ht="22.5" customHeight="1">
      <c r="A54" s="1125" t="s">
        <v>250</v>
      </c>
      <c r="B54" s="393"/>
      <c r="C54" s="1249">
        <v>102</v>
      </c>
      <c r="D54" s="1230">
        <v>0</v>
      </c>
      <c r="E54" s="887"/>
      <c r="F54" s="1266" t="s">
        <v>333</v>
      </c>
      <c r="G54" s="392"/>
      <c r="H54" s="194"/>
      <c r="I54" s="194"/>
      <c r="J54" s="967"/>
    </row>
    <row r="55" spans="1:10" s="387" customFormat="1" ht="22.5" customHeight="1">
      <c r="A55" s="892" t="s">
        <v>263</v>
      </c>
      <c r="B55" s="390"/>
      <c r="C55" s="1328" t="s">
        <v>371</v>
      </c>
      <c r="D55" s="1190">
        <v>0</v>
      </c>
      <c r="E55" s="772"/>
      <c r="F55" s="971">
        <v>43.6</v>
      </c>
      <c r="G55" s="393"/>
      <c r="H55" s="194"/>
      <c r="I55" s="194"/>
      <c r="J55" s="967"/>
    </row>
    <row r="56" spans="1:10" s="888" customFormat="1" ht="13.5" customHeight="1">
      <c r="A56" s="393"/>
      <c r="B56" s="900"/>
      <c r="C56" s="909"/>
      <c r="D56" s="756"/>
      <c r="E56" s="756"/>
      <c r="F56" s="756"/>
      <c r="G56" s="389"/>
      <c r="H56" s="1051"/>
      <c r="I56" s="1051"/>
      <c r="J56" s="967"/>
    </row>
    <row r="57" spans="1:10" s="387" customFormat="1" ht="24" customHeight="1">
      <c r="A57" s="392" t="s">
        <v>264</v>
      </c>
      <c r="B57" s="391"/>
      <c r="C57" s="1249">
        <v>156</v>
      </c>
      <c r="D57" s="1230">
        <v>0</v>
      </c>
      <c r="E57" s="756"/>
      <c r="F57" s="1266" t="s">
        <v>333</v>
      </c>
      <c r="G57" s="393"/>
      <c r="H57" s="194"/>
      <c r="I57" s="194"/>
      <c r="J57" s="967"/>
    </row>
    <row r="58" spans="1:10" s="387" customFormat="1" ht="22.5" customHeight="1" thickBot="1">
      <c r="A58" s="892" t="s">
        <v>248</v>
      </c>
      <c r="B58" s="970"/>
      <c r="C58" s="1329" t="s">
        <v>434</v>
      </c>
      <c r="D58" s="1230">
        <v>0</v>
      </c>
      <c r="E58" s="776"/>
      <c r="F58" s="1265" t="s">
        <v>440</v>
      </c>
      <c r="G58" s="392"/>
      <c r="H58" s="194"/>
      <c r="I58" s="194"/>
      <c r="J58" s="967"/>
    </row>
    <row r="59" spans="1:10" s="890" customFormat="1" ht="22.5" customHeight="1" thickTop="1">
      <c r="G59" s="774"/>
      <c r="H59" s="966"/>
      <c r="I59" s="966"/>
      <c r="J59" s="967"/>
    </row>
    <row r="60" spans="1:10" s="890" customFormat="1" ht="22.5" hidden="1" customHeight="1">
      <c r="A60" s="774"/>
      <c r="B60" s="970"/>
      <c r="C60" s="1053"/>
      <c r="D60" s="777"/>
      <c r="E60" s="777"/>
      <c r="F60" s="971"/>
      <c r="G60" s="774"/>
      <c r="H60" s="966"/>
      <c r="I60" s="966"/>
      <c r="J60" s="967"/>
    </row>
    <row r="61" spans="1:10" s="890" customFormat="1" ht="23.25" outlineLevel="1">
      <c r="A61" s="1154" t="s">
        <v>302</v>
      </c>
      <c r="B61" s="1330"/>
      <c r="C61" s="949"/>
      <c r="D61" s="776"/>
      <c r="E61" s="776"/>
      <c r="F61" s="908"/>
      <c r="G61" s="774"/>
      <c r="H61" s="933"/>
    </row>
    <row r="62" spans="1:10" s="1378" customFormat="1" ht="112.5" customHeight="1" outlineLevel="1">
      <c r="A62" s="1379" t="s">
        <v>95</v>
      </c>
      <c r="B62" s="1721" t="s">
        <v>464</v>
      </c>
      <c r="C62" s="1722"/>
      <c r="D62" s="1722"/>
      <c r="E62" s="1722"/>
      <c r="F62" s="1722"/>
      <c r="G62" s="1377"/>
    </row>
    <row r="63" spans="1:10" s="386" customFormat="1">
      <c r="A63" s="387"/>
      <c r="B63" s="387"/>
      <c r="G63" s="392"/>
      <c r="H63" s="336"/>
      <c r="I63" s="336"/>
      <c r="J63" s="336"/>
    </row>
    <row r="64" spans="1:10" s="334" customFormat="1" ht="15" customHeight="1">
      <c r="A64" s="387"/>
      <c r="B64" s="387"/>
      <c r="C64" s="386"/>
      <c r="D64" s="386"/>
      <c r="E64" s="387"/>
      <c r="F64" s="387"/>
      <c r="G64" s="392"/>
      <c r="H64" s="336"/>
      <c r="I64" s="336"/>
      <c r="J64" s="336"/>
    </row>
    <row r="65" spans="1:10" s="334" customFormat="1" ht="15" customHeight="1">
      <c r="A65" s="387"/>
      <c r="B65" s="387"/>
      <c r="C65" s="386"/>
      <c r="D65" s="386"/>
      <c r="E65" s="387"/>
      <c r="F65" s="387"/>
      <c r="G65" s="392"/>
      <c r="H65" s="336"/>
      <c r="I65" s="336"/>
      <c r="J65" s="336"/>
    </row>
    <row r="66" spans="1:10" s="334" customFormat="1" ht="15" customHeight="1">
      <c r="A66" s="387"/>
      <c r="B66" s="387"/>
      <c r="C66" s="386"/>
      <c r="D66" s="386"/>
      <c r="E66" s="387"/>
      <c r="F66" s="387"/>
      <c r="G66" s="392"/>
      <c r="H66" s="336"/>
      <c r="I66" s="336"/>
      <c r="J66" s="336"/>
    </row>
    <row r="67" spans="1:10" s="334" customFormat="1" ht="15" customHeight="1">
      <c r="A67" s="387"/>
      <c r="B67" s="387"/>
      <c r="C67" s="386"/>
      <c r="D67" s="386"/>
      <c r="E67" s="387"/>
      <c r="F67" s="387"/>
      <c r="G67" s="392"/>
      <c r="H67" s="336"/>
      <c r="I67" s="336"/>
      <c r="J67" s="336"/>
    </row>
    <row r="68" spans="1:10" s="334" customFormat="1" ht="15" customHeight="1">
      <c r="A68" s="387"/>
      <c r="B68" s="387"/>
      <c r="C68" s="386"/>
      <c r="D68" s="386"/>
      <c r="E68" s="387"/>
      <c r="F68" s="387"/>
      <c r="G68" s="392"/>
      <c r="H68" s="336"/>
      <c r="I68" s="336"/>
      <c r="J68" s="336"/>
    </row>
    <row r="69" spans="1:10" s="334" customFormat="1" ht="15" customHeight="1">
      <c r="A69" s="387"/>
      <c r="B69" s="387"/>
      <c r="C69" s="386"/>
      <c r="D69" s="386"/>
      <c r="E69" s="387"/>
      <c r="F69" s="387"/>
      <c r="G69" s="392"/>
      <c r="H69" s="336"/>
      <c r="I69" s="336"/>
      <c r="J69" s="336"/>
    </row>
    <row r="70" spans="1:10" s="334" customFormat="1" ht="15" customHeight="1">
      <c r="A70" s="387"/>
      <c r="B70" s="387"/>
      <c r="C70" s="386"/>
      <c r="D70" s="386"/>
      <c r="E70" s="387"/>
      <c r="F70" s="387"/>
      <c r="G70" s="392"/>
      <c r="H70" s="336"/>
      <c r="I70" s="336"/>
      <c r="J70" s="336"/>
    </row>
    <row r="71" spans="1:10" s="334" customFormat="1" ht="15" customHeight="1">
      <c r="A71" s="387"/>
      <c r="B71" s="387"/>
      <c r="C71" s="386"/>
      <c r="D71" s="386"/>
      <c r="E71" s="387"/>
      <c r="F71" s="387"/>
      <c r="G71" s="392"/>
      <c r="H71" s="336"/>
      <c r="I71" s="336"/>
      <c r="J71" s="336"/>
    </row>
    <row r="72" spans="1:10" s="334" customFormat="1" ht="15" customHeight="1">
      <c r="A72" s="387"/>
      <c r="B72" s="387"/>
      <c r="C72" s="386"/>
      <c r="D72" s="386"/>
      <c r="E72" s="387"/>
      <c r="F72" s="387"/>
      <c r="G72" s="392"/>
      <c r="H72" s="336"/>
      <c r="I72" s="336"/>
      <c r="J72" s="336"/>
    </row>
    <row r="73" spans="1:10" s="334" customFormat="1" ht="15" customHeight="1">
      <c r="A73" s="387"/>
      <c r="B73" s="387"/>
      <c r="C73" s="386"/>
      <c r="D73" s="386"/>
      <c r="E73" s="387"/>
      <c r="F73" s="387"/>
      <c r="G73" s="392"/>
      <c r="H73" s="336"/>
      <c r="I73" s="336"/>
      <c r="J73" s="336"/>
    </row>
    <row r="74" spans="1:10" s="334" customFormat="1" ht="15" customHeight="1">
      <c r="A74" s="387"/>
      <c r="B74" s="387"/>
      <c r="C74" s="386"/>
      <c r="D74" s="386"/>
      <c r="E74" s="387"/>
      <c r="F74" s="387"/>
      <c r="G74" s="392"/>
      <c r="H74" s="336"/>
      <c r="I74" s="336"/>
      <c r="J74" s="336"/>
    </row>
    <row r="75" spans="1:10" s="334" customFormat="1" ht="15" customHeight="1">
      <c r="A75" s="387"/>
      <c r="B75" s="387"/>
      <c r="C75" s="386"/>
      <c r="D75" s="386"/>
      <c r="E75" s="387"/>
      <c r="F75" s="387"/>
      <c r="G75" s="392"/>
      <c r="H75" s="336"/>
      <c r="I75" s="336"/>
      <c r="J75" s="336"/>
    </row>
    <row r="76" spans="1:10" s="334" customFormat="1" ht="15" customHeight="1">
      <c r="A76" s="387"/>
      <c r="B76" s="387"/>
      <c r="C76" s="386"/>
      <c r="D76" s="386"/>
      <c r="E76" s="387"/>
      <c r="F76" s="387"/>
      <c r="G76" s="392"/>
      <c r="H76" s="336"/>
      <c r="I76" s="336"/>
      <c r="J76" s="336"/>
    </row>
    <row r="77" spans="1:10" s="334" customFormat="1" ht="15" customHeight="1">
      <c r="A77" s="387"/>
      <c r="B77" s="387"/>
      <c r="C77" s="386"/>
      <c r="D77" s="386"/>
      <c r="E77" s="387"/>
      <c r="F77" s="387"/>
      <c r="G77" s="392"/>
      <c r="H77" s="336"/>
      <c r="I77" s="336"/>
      <c r="J77" s="336"/>
    </row>
    <row r="78" spans="1:10" s="334" customFormat="1" ht="15" customHeight="1">
      <c r="A78" s="387"/>
      <c r="B78" s="387"/>
      <c r="C78" s="386"/>
      <c r="D78" s="386"/>
      <c r="E78" s="387"/>
      <c r="F78" s="387"/>
      <c r="G78" s="392"/>
      <c r="H78" s="336"/>
      <c r="I78" s="336"/>
      <c r="J78" s="336"/>
    </row>
    <row r="79" spans="1:10" s="334" customFormat="1" ht="15" customHeight="1">
      <c r="A79" s="387"/>
      <c r="B79" s="387"/>
      <c r="C79" s="386"/>
      <c r="D79" s="386"/>
      <c r="E79" s="387"/>
      <c r="F79" s="387"/>
      <c r="G79" s="392"/>
      <c r="H79" s="336"/>
      <c r="I79" s="336"/>
      <c r="J79" s="336"/>
    </row>
    <row r="80" spans="1:10" s="334" customFormat="1" ht="15" customHeight="1">
      <c r="A80" s="387"/>
      <c r="B80" s="387"/>
      <c r="C80" s="386"/>
      <c r="D80" s="386"/>
      <c r="E80" s="387"/>
      <c r="F80" s="387"/>
      <c r="G80" s="392"/>
      <c r="H80" s="336"/>
      <c r="I80" s="336"/>
      <c r="J80" s="336"/>
    </row>
    <row r="81" spans="1:10" s="334" customFormat="1" ht="15" customHeight="1">
      <c r="A81" s="387"/>
      <c r="B81" s="387"/>
      <c r="C81" s="386"/>
      <c r="D81" s="386"/>
      <c r="E81" s="387"/>
      <c r="F81" s="387"/>
      <c r="G81" s="392"/>
      <c r="H81" s="336"/>
      <c r="I81" s="336"/>
      <c r="J81" s="336"/>
    </row>
    <row r="82" spans="1:10" s="334" customFormat="1" ht="15" customHeight="1">
      <c r="A82" s="387"/>
      <c r="B82" s="387"/>
      <c r="C82" s="386"/>
      <c r="D82" s="386"/>
      <c r="E82" s="387"/>
      <c r="F82" s="387"/>
      <c r="G82" s="392"/>
      <c r="H82" s="336"/>
      <c r="I82" s="336"/>
      <c r="J82" s="336"/>
    </row>
    <row r="83" spans="1:10" s="334" customFormat="1" ht="15" customHeight="1">
      <c r="A83" s="387"/>
      <c r="B83" s="387"/>
      <c r="C83" s="386"/>
      <c r="D83" s="386"/>
      <c r="E83" s="387"/>
      <c r="F83" s="387"/>
      <c r="G83" s="392"/>
      <c r="H83" s="336"/>
      <c r="I83" s="336"/>
      <c r="J83" s="336"/>
    </row>
    <row r="84" spans="1:10" s="334" customFormat="1" ht="15" customHeight="1">
      <c r="A84" s="387"/>
      <c r="B84" s="387"/>
      <c r="C84" s="386"/>
      <c r="D84" s="386"/>
      <c r="E84" s="387"/>
      <c r="F84" s="387"/>
      <c r="G84" s="392"/>
      <c r="H84" s="336"/>
      <c r="I84" s="336"/>
      <c r="J84" s="336"/>
    </row>
    <row r="85" spans="1:10" s="334" customFormat="1" ht="15" customHeight="1">
      <c r="A85" s="387"/>
      <c r="B85" s="387"/>
      <c r="C85" s="386"/>
      <c r="D85" s="386"/>
      <c r="E85" s="387"/>
      <c r="F85" s="387"/>
      <c r="G85" s="392"/>
      <c r="H85" s="336"/>
      <c r="I85" s="336"/>
      <c r="J85" s="336"/>
    </row>
    <row r="86" spans="1:10" s="334" customFormat="1" ht="15" customHeight="1">
      <c r="A86" s="387"/>
      <c r="B86" s="387"/>
      <c r="C86" s="386"/>
      <c r="D86" s="386"/>
      <c r="E86" s="387"/>
      <c r="F86" s="387"/>
      <c r="G86" s="392"/>
      <c r="H86" s="336"/>
      <c r="I86" s="336"/>
      <c r="J86" s="336"/>
    </row>
    <row r="87" spans="1:10" s="334" customFormat="1" ht="15" customHeight="1">
      <c r="A87" s="387"/>
      <c r="B87" s="387"/>
      <c r="C87" s="386"/>
      <c r="D87" s="386"/>
      <c r="E87" s="387"/>
      <c r="F87" s="387"/>
      <c r="G87" s="392"/>
      <c r="H87" s="336"/>
      <c r="I87" s="336"/>
      <c r="J87" s="336"/>
    </row>
    <row r="88" spans="1:10" s="334" customFormat="1" ht="15" customHeight="1">
      <c r="A88" s="387"/>
      <c r="B88" s="387"/>
      <c r="C88" s="386"/>
      <c r="D88" s="386"/>
      <c r="E88" s="387"/>
      <c r="F88" s="387"/>
      <c r="G88" s="392"/>
      <c r="H88" s="336"/>
      <c r="I88" s="336"/>
      <c r="J88" s="336"/>
    </row>
    <row r="89" spans="1:10" s="334" customFormat="1" ht="15" customHeight="1">
      <c r="A89" s="387"/>
      <c r="B89" s="387"/>
      <c r="C89" s="386"/>
      <c r="D89" s="386"/>
      <c r="E89" s="387"/>
      <c r="F89" s="387"/>
      <c r="G89" s="392"/>
      <c r="H89" s="336"/>
      <c r="I89" s="336"/>
      <c r="J89" s="336"/>
    </row>
    <row r="90" spans="1:10" s="334" customFormat="1" ht="15" customHeight="1">
      <c r="A90" s="387"/>
      <c r="B90" s="387"/>
      <c r="C90" s="386"/>
      <c r="D90" s="386"/>
      <c r="E90" s="387"/>
      <c r="F90" s="387"/>
      <c r="G90" s="392"/>
      <c r="H90" s="336"/>
      <c r="I90" s="336"/>
      <c r="J90" s="336"/>
    </row>
    <row r="91" spans="1:10" s="334" customFormat="1" ht="15" customHeight="1">
      <c r="A91" s="387"/>
      <c r="B91" s="387"/>
      <c r="C91" s="386"/>
      <c r="D91" s="386"/>
      <c r="E91" s="387"/>
      <c r="F91" s="387"/>
      <c r="G91" s="392"/>
      <c r="H91" s="336"/>
      <c r="I91" s="336"/>
      <c r="J91" s="336"/>
    </row>
    <row r="92" spans="1:10" s="334" customFormat="1" ht="15" customHeight="1">
      <c r="A92" s="387"/>
      <c r="B92" s="387"/>
      <c r="C92" s="386"/>
      <c r="D92" s="386"/>
      <c r="E92" s="387"/>
      <c r="F92" s="387"/>
      <c r="G92" s="392"/>
      <c r="H92" s="336"/>
      <c r="I92" s="336"/>
      <c r="J92" s="336"/>
    </row>
    <row r="93" spans="1:10" s="334" customFormat="1" ht="15" customHeight="1">
      <c r="A93" s="387"/>
      <c r="B93" s="387"/>
      <c r="C93" s="386"/>
      <c r="D93" s="386"/>
      <c r="E93" s="387"/>
      <c r="F93" s="387"/>
      <c r="G93" s="392"/>
      <c r="H93" s="336"/>
      <c r="I93" s="336"/>
      <c r="J93" s="336"/>
    </row>
    <row r="94" spans="1:10" s="334" customFormat="1" ht="15" customHeight="1">
      <c r="A94" s="387"/>
      <c r="B94" s="387"/>
      <c r="C94" s="386"/>
      <c r="D94" s="386"/>
      <c r="E94" s="387"/>
      <c r="F94" s="387"/>
      <c r="G94" s="392"/>
      <c r="H94" s="336"/>
      <c r="I94" s="336"/>
      <c r="J94" s="336"/>
    </row>
    <row r="95" spans="1:10" s="334" customFormat="1" ht="15" customHeight="1">
      <c r="A95" s="387"/>
      <c r="B95" s="387"/>
      <c r="C95" s="386"/>
      <c r="D95" s="386"/>
      <c r="E95" s="387"/>
      <c r="F95" s="387"/>
      <c r="G95" s="392"/>
      <c r="H95" s="336"/>
      <c r="I95" s="336"/>
      <c r="J95" s="336"/>
    </row>
    <row r="96" spans="1:10" s="334" customFormat="1" ht="15" customHeight="1">
      <c r="A96" s="387"/>
      <c r="B96" s="387"/>
      <c r="C96" s="386"/>
      <c r="D96" s="386"/>
      <c r="E96" s="387"/>
      <c r="F96" s="387"/>
      <c r="G96" s="392"/>
      <c r="H96" s="336"/>
      <c r="I96" s="336"/>
      <c r="J96" s="336"/>
    </row>
    <row r="97" spans="1:10" s="334" customFormat="1" ht="15" customHeight="1">
      <c r="A97" s="387"/>
      <c r="B97" s="387"/>
      <c r="C97" s="386"/>
      <c r="D97" s="386"/>
      <c r="E97" s="387"/>
      <c r="F97" s="387"/>
      <c r="G97" s="392"/>
      <c r="H97" s="336"/>
      <c r="I97" s="336"/>
      <c r="J97" s="336"/>
    </row>
    <row r="98" spans="1:10" s="334" customFormat="1" ht="15" customHeight="1">
      <c r="A98" s="387"/>
      <c r="B98" s="387"/>
      <c r="C98" s="386"/>
      <c r="D98" s="386"/>
      <c r="E98" s="387"/>
      <c r="F98" s="387"/>
      <c r="G98" s="392"/>
      <c r="H98" s="336"/>
      <c r="I98" s="336"/>
      <c r="J98" s="336"/>
    </row>
    <row r="99" spans="1:10" s="334" customFormat="1" ht="15" customHeight="1">
      <c r="A99" s="387"/>
      <c r="B99" s="387"/>
      <c r="C99" s="386"/>
      <c r="D99" s="386"/>
      <c r="E99" s="387"/>
      <c r="F99" s="387"/>
      <c r="G99" s="392"/>
      <c r="H99" s="336"/>
      <c r="I99" s="336"/>
      <c r="J99" s="336"/>
    </row>
    <row r="100" spans="1:10" s="334" customFormat="1" ht="15" customHeight="1">
      <c r="A100" s="387"/>
      <c r="B100" s="387"/>
      <c r="C100" s="386"/>
      <c r="D100" s="386"/>
      <c r="E100" s="387"/>
      <c r="F100" s="387"/>
      <c r="G100" s="392"/>
      <c r="H100" s="336"/>
      <c r="I100" s="336"/>
      <c r="J100" s="336"/>
    </row>
    <row r="101" spans="1:10" s="334" customFormat="1" ht="15" customHeight="1">
      <c r="A101" s="387"/>
      <c r="B101" s="387"/>
      <c r="C101" s="386"/>
      <c r="D101" s="386"/>
      <c r="E101" s="387"/>
      <c r="F101" s="387"/>
      <c r="G101" s="392"/>
      <c r="H101" s="336"/>
      <c r="I101" s="336"/>
      <c r="J101" s="336"/>
    </row>
    <row r="102" spans="1:10" s="334" customFormat="1" ht="15" customHeight="1">
      <c r="A102" s="387"/>
      <c r="B102" s="387"/>
      <c r="C102" s="386"/>
      <c r="D102" s="386"/>
      <c r="E102" s="387"/>
      <c r="F102" s="387"/>
      <c r="G102" s="392"/>
      <c r="H102" s="336"/>
      <c r="I102" s="336"/>
      <c r="J102" s="336"/>
    </row>
    <row r="103" spans="1:10" s="334" customFormat="1" ht="15" customHeight="1">
      <c r="A103" s="387"/>
      <c r="B103" s="387"/>
      <c r="C103" s="386"/>
      <c r="D103" s="386"/>
      <c r="E103" s="387"/>
      <c r="F103" s="387"/>
      <c r="G103" s="392"/>
      <c r="H103" s="336"/>
      <c r="I103" s="336"/>
      <c r="J103" s="336"/>
    </row>
    <row r="104" spans="1:10" s="334" customFormat="1" ht="15" customHeight="1">
      <c r="A104" s="387"/>
      <c r="B104" s="387"/>
      <c r="C104" s="386"/>
      <c r="D104" s="386"/>
      <c r="E104" s="387"/>
      <c r="F104" s="387"/>
      <c r="G104" s="392"/>
      <c r="H104" s="336"/>
      <c r="I104" s="336"/>
      <c r="J104" s="336"/>
    </row>
    <row r="105" spans="1:10" s="334" customFormat="1" ht="15" customHeight="1">
      <c r="A105" s="387"/>
      <c r="B105" s="387"/>
      <c r="C105" s="386"/>
      <c r="D105" s="386"/>
      <c r="E105" s="387"/>
      <c r="F105" s="387"/>
      <c r="G105" s="392"/>
      <c r="H105" s="336"/>
      <c r="I105" s="336"/>
      <c r="J105" s="336"/>
    </row>
    <row r="106" spans="1:10" s="334" customFormat="1" ht="15" customHeight="1">
      <c r="A106" s="387"/>
      <c r="B106" s="387"/>
      <c r="C106" s="386"/>
      <c r="D106" s="386"/>
      <c r="E106" s="387"/>
      <c r="F106" s="387"/>
      <c r="G106" s="392"/>
      <c r="H106" s="336"/>
      <c r="I106" s="336"/>
      <c r="J106" s="336"/>
    </row>
    <row r="107" spans="1:10" s="334" customFormat="1" ht="15" customHeight="1">
      <c r="A107" s="387"/>
      <c r="B107" s="387"/>
      <c r="C107" s="386"/>
      <c r="D107" s="386"/>
      <c r="E107" s="387"/>
      <c r="F107" s="387"/>
      <c r="G107" s="392"/>
      <c r="H107" s="336"/>
      <c r="I107" s="336"/>
      <c r="J107" s="336"/>
    </row>
    <row r="108" spans="1:10" s="334" customFormat="1" ht="15" customHeight="1">
      <c r="A108" s="387"/>
      <c r="B108" s="387"/>
      <c r="C108" s="386"/>
      <c r="D108" s="386"/>
      <c r="E108" s="387"/>
      <c r="F108" s="387"/>
      <c r="G108" s="392"/>
      <c r="H108" s="336"/>
      <c r="I108" s="336"/>
      <c r="J108" s="336"/>
    </row>
    <row r="109" spans="1:10" s="334" customFormat="1" ht="15" customHeight="1">
      <c r="A109" s="387"/>
      <c r="B109" s="387"/>
      <c r="C109" s="386"/>
      <c r="D109" s="386"/>
      <c r="E109" s="387"/>
      <c r="F109" s="387"/>
      <c r="G109" s="392"/>
      <c r="H109" s="336"/>
      <c r="I109" s="336"/>
      <c r="J109" s="336"/>
    </row>
    <row r="110" spans="1:10" s="334" customFormat="1" ht="15" customHeight="1">
      <c r="A110" s="387"/>
      <c r="B110" s="387"/>
      <c r="C110" s="386"/>
      <c r="D110" s="386"/>
      <c r="E110" s="387"/>
      <c r="F110" s="387"/>
      <c r="G110" s="392"/>
      <c r="H110" s="336"/>
      <c r="I110" s="336"/>
      <c r="J110" s="336"/>
    </row>
    <row r="111" spans="1:10" s="334" customFormat="1" ht="15" customHeight="1">
      <c r="A111" s="387"/>
      <c r="B111" s="387"/>
      <c r="C111" s="386"/>
      <c r="D111" s="386"/>
      <c r="E111" s="387"/>
      <c r="F111" s="387"/>
      <c r="G111" s="392"/>
      <c r="H111" s="336"/>
      <c r="I111" s="336"/>
      <c r="J111" s="336"/>
    </row>
    <row r="112" spans="1:10" s="334" customFormat="1" ht="15" customHeight="1">
      <c r="A112" s="387"/>
      <c r="B112" s="387"/>
      <c r="C112" s="386"/>
      <c r="D112" s="386"/>
      <c r="E112" s="387"/>
      <c r="F112" s="387"/>
      <c r="G112" s="392"/>
      <c r="H112" s="336"/>
      <c r="I112" s="336"/>
      <c r="J112" s="336"/>
    </row>
    <row r="113" spans="1:10" s="334" customFormat="1" ht="15" customHeight="1">
      <c r="A113" s="387"/>
      <c r="B113" s="387"/>
      <c r="C113" s="386"/>
      <c r="D113" s="386"/>
      <c r="E113" s="387"/>
      <c r="F113" s="387"/>
      <c r="G113" s="392"/>
      <c r="H113" s="336"/>
      <c r="I113" s="336"/>
      <c r="J113" s="336"/>
    </row>
    <row r="114" spans="1:10" s="334" customFormat="1" ht="15" customHeight="1">
      <c r="A114" s="387"/>
      <c r="B114" s="387"/>
      <c r="C114" s="386"/>
      <c r="D114" s="386"/>
      <c r="E114" s="387"/>
      <c r="F114" s="387"/>
      <c r="G114" s="392"/>
      <c r="H114" s="336"/>
      <c r="I114" s="336"/>
      <c r="J114" s="336"/>
    </row>
    <row r="115" spans="1:10" s="334" customFormat="1" ht="15" customHeight="1">
      <c r="A115" s="387"/>
      <c r="B115" s="387"/>
      <c r="C115" s="386"/>
      <c r="D115" s="386"/>
      <c r="E115" s="387"/>
      <c r="F115" s="387"/>
      <c r="G115" s="392"/>
      <c r="H115" s="336"/>
      <c r="I115" s="336"/>
      <c r="J115" s="336"/>
    </row>
    <row r="116" spans="1:10" s="334" customFormat="1" ht="15" customHeight="1">
      <c r="A116" s="387"/>
      <c r="B116" s="387"/>
      <c r="C116" s="386"/>
      <c r="D116" s="386"/>
      <c r="E116" s="387"/>
      <c r="F116" s="387"/>
      <c r="G116" s="392"/>
      <c r="H116" s="336"/>
      <c r="I116" s="336"/>
      <c r="J116" s="336"/>
    </row>
    <row r="117" spans="1:10" s="334" customFormat="1" ht="15" customHeight="1">
      <c r="A117" s="387"/>
      <c r="B117" s="387"/>
      <c r="C117" s="386"/>
      <c r="D117" s="386"/>
      <c r="E117" s="387"/>
      <c r="F117" s="387"/>
      <c r="G117" s="392"/>
      <c r="H117" s="336"/>
      <c r="I117" s="336"/>
      <c r="J117" s="336"/>
    </row>
    <row r="118" spans="1:10" s="334" customFormat="1" ht="15" customHeight="1">
      <c r="A118" s="387"/>
      <c r="B118" s="387"/>
      <c r="C118" s="386"/>
      <c r="D118" s="386"/>
      <c r="E118" s="387"/>
      <c r="F118" s="387"/>
      <c r="G118" s="392"/>
      <c r="H118" s="336"/>
      <c r="I118" s="336"/>
      <c r="J118" s="336"/>
    </row>
    <row r="119" spans="1:10" s="334" customFormat="1" ht="15" customHeight="1">
      <c r="A119" s="387"/>
      <c r="B119" s="387"/>
      <c r="C119" s="386"/>
      <c r="D119" s="386"/>
      <c r="E119" s="387"/>
      <c r="F119" s="387"/>
      <c r="G119" s="392"/>
      <c r="H119" s="336"/>
      <c r="I119" s="336"/>
      <c r="J119" s="336"/>
    </row>
    <row r="120" spans="1:10" s="334" customFormat="1" ht="15" customHeight="1">
      <c r="A120" s="387"/>
      <c r="B120" s="387"/>
      <c r="C120" s="386"/>
      <c r="D120" s="386"/>
      <c r="E120" s="387"/>
      <c r="F120" s="387"/>
      <c r="G120" s="392"/>
      <c r="H120" s="336"/>
      <c r="I120" s="336"/>
      <c r="J120" s="336"/>
    </row>
    <row r="121" spans="1:10" s="334" customFormat="1" ht="15" customHeight="1">
      <c r="A121" s="387"/>
      <c r="B121" s="387"/>
      <c r="C121" s="386"/>
      <c r="D121" s="386"/>
      <c r="E121" s="387"/>
      <c r="F121" s="387"/>
      <c r="G121" s="392"/>
      <c r="H121" s="336"/>
      <c r="I121" s="336"/>
      <c r="J121" s="336"/>
    </row>
    <row r="122" spans="1:10" s="334" customFormat="1" ht="15" customHeight="1">
      <c r="A122" s="387"/>
      <c r="B122" s="387"/>
      <c r="C122" s="386"/>
      <c r="D122" s="386"/>
      <c r="E122" s="387"/>
      <c r="F122" s="387"/>
      <c r="G122" s="392"/>
      <c r="H122" s="336"/>
      <c r="I122" s="336"/>
      <c r="J122" s="336"/>
    </row>
    <row r="123" spans="1:10" s="334" customFormat="1" ht="15" customHeight="1">
      <c r="A123" s="387"/>
      <c r="B123" s="387"/>
      <c r="C123" s="386"/>
      <c r="D123" s="386"/>
      <c r="E123" s="387"/>
      <c r="F123" s="387"/>
      <c r="G123" s="392"/>
      <c r="H123" s="336"/>
      <c r="I123" s="336"/>
      <c r="J123" s="336"/>
    </row>
    <row r="124" spans="1:10" s="334" customFormat="1" ht="15" customHeight="1">
      <c r="A124" s="387"/>
      <c r="B124" s="387"/>
      <c r="C124" s="386"/>
      <c r="D124" s="386"/>
      <c r="E124" s="387"/>
      <c r="F124" s="387"/>
      <c r="G124" s="392"/>
      <c r="H124" s="336"/>
      <c r="I124" s="336"/>
      <c r="J124" s="336"/>
    </row>
    <row r="125" spans="1:10" s="334" customFormat="1" ht="15" customHeight="1">
      <c r="A125" s="387"/>
      <c r="B125" s="387"/>
      <c r="C125" s="386"/>
      <c r="D125" s="386"/>
      <c r="E125" s="387"/>
      <c r="F125" s="387"/>
      <c r="G125" s="392"/>
      <c r="H125" s="336"/>
      <c r="I125" s="336"/>
      <c r="J125" s="336"/>
    </row>
    <row r="126" spans="1:10" s="334" customFormat="1" ht="15" customHeight="1">
      <c r="A126" s="387"/>
      <c r="B126" s="387"/>
      <c r="C126" s="386"/>
      <c r="D126" s="386"/>
      <c r="E126" s="387"/>
      <c r="F126" s="387"/>
      <c r="G126" s="392"/>
      <c r="H126" s="336"/>
      <c r="I126" s="336"/>
      <c r="J126" s="336"/>
    </row>
    <row r="127" spans="1:10" s="334" customFormat="1" ht="15" customHeight="1">
      <c r="A127" s="387"/>
      <c r="B127" s="387"/>
      <c r="C127" s="386"/>
      <c r="D127" s="386"/>
      <c r="E127" s="387"/>
      <c r="F127" s="387"/>
      <c r="G127" s="392"/>
      <c r="H127" s="336"/>
      <c r="I127" s="336"/>
      <c r="J127" s="336"/>
    </row>
    <row r="128" spans="1:10" s="334" customFormat="1" ht="15" customHeight="1">
      <c r="A128" s="387"/>
      <c r="B128" s="387"/>
      <c r="C128" s="386"/>
      <c r="D128" s="386"/>
      <c r="E128" s="387"/>
      <c r="F128" s="387"/>
      <c r="G128" s="392"/>
      <c r="H128" s="336"/>
      <c r="I128" s="336"/>
      <c r="J128" s="336"/>
    </row>
    <row r="129" spans="1:10" s="334" customFormat="1" ht="15" customHeight="1">
      <c r="A129" s="387"/>
      <c r="B129" s="387"/>
      <c r="C129" s="386"/>
      <c r="D129" s="386"/>
      <c r="E129" s="387"/>
      <c r="F129" s="387"/>
      <c r="G129" s="392"/>
      <c r="H129" s="336"/>
      <c r="I129" s="336"/>
      <c r="J129" s="336"/>
    </row>
    <row r="130" spans="1:10" s="334" customFormat="1" ht="15" customHeight="1">
      <c r="A130" s="387"/>
      <c r="B130" s="387"/>
      <c r="C130" s="386"/>
      <c r="D130" s="386"/>
      <c r="E130" s="387"/>
      <c r="F130" s="387"/>
      <c r="G130" s="392"/>
      <c r="H130" s="336"/>
      <c r="I130" s="336"/>
      <c r="J130" s="336"/>
    </row>
    <row r="131" spans="1:10" s="334" customFormat="1" ht="15" customHeight="1">
      <c r="A131" s="387"/>
      <c r="B131" s="387"/>
      <c r="C131" s="386"/>
      <c r="D131" s="386"/>
      <c r="E131" s="387"/>
      <c r="F131" s="387"/>
      <c r="G131" s="392"/>
      <c r="H131" s="336"/>
      <c r="I131" s="336"/>
      <c r="J131" s="336"/>
    </row>
    <row r="132" spans="1:10" s="334" customFormat="1" ht="15" customHeight="1">
      <c r="A132" s="387"/>
      <c r="B132" s="387"/>
      <c r="C132" s="386"/>
      <c r="D132" s="386"/>
      <c r="E132" s="387"/>
      <c r="F132" s="387"/>
      <c r="G132" s="392"/>
      <c r="H132" s="336"/>
      <c r="I132" s="336"/>
      <c r="J132" s="336"/>
    </row>
    <row r="133" spans="1:10" s="334" customFormat="1" ht="15" customHeight="1">
      <c r="A133" s="387"/>
      <c r="B133" s="387"/>
      <c r="C133" s="386"/>
      <c r="D133" s="386"/>
      <c r="E133" s="387"/>
      <c r="F133" s="387"/>
      <c r="G133" s="392"/>
      <c r="H133" s="336"/>
      <c r="I133" s="336"/>
      <c r="J133" s="336"/>
    </row>
    <row r="134" spans="1:10" s="334" customFormat="1" ht="15" customHeight="1">
      <c r="A134" s="387"/>
      <c r="B134" s="387"/>
      <c r="C134" s="386"/>
      <c r="D134" s="386"/>
      <c r="E134" s="387"/>
      <c r="F134" s="387"/>
      <c r="G134" s="392"/>
      <c r="H134" s="336"/>
      <c r="I134" s="336"/>
      <c r="J134" s="336"/>
    </row>
    <row r="135" spans="1:10" s="334" customFormat="1" ht="15" customHeight="1">
      <c r="A135" s="387"/>
      <c r="B135" s="387"/>
      <c r="C135" s="386"/>
      <c r="D135" s="386"/>
      <c r="E135" s="387"/>
      <c r="F135" s="387"/>
      <c r="G135" s="392"/>
      <c r="H135" s="336"/>
      <c r="I135" s="336"/>
      <c r="J135" s="336"/>
    </row>
    <row r="136" spans="1:10" s="334" customFormat="1" ht="15" customHeight="1">
      <c r="A136" s="387"/>
      <c r="B136" s="387"/>
      <c r="C136" s="386"/>
      <c r="D136" s="386"/>
      <c r="E136" s="387"/>
      <c r="F136" s="387"/>
      <c r="G136" s="392"/>
      <c r="H136" s="336"/>
      <c r="I136" s="336"/>
      <c r="J136" s="336"/>
    </row>
    <row r="137" spans="1:10" s="334" customFormat="1" ht="15" customHeight="1">
      <c r="A137" s="387"/>
      <c r="B137" s="387"/>
      <c r="C137" s="386"/>
      <c r="D137" s="386"/>
      <c r="E137" s="387"/>
      <c r="F137" s="387"/>
      <c r="G137" s="392"/>
      <c r="H137" s="336"/>
      <c r="I137" s="336"/>
      <c r="J137" s="336"/>
    </row>
    <row r="138" spans="1:10" s="334" customFormat="1" ht="15" customHeight="1">
      <c r="A138" s="387"/>
      <c r="B138" s="387"/>
      <c r="C138" s="386"/>
      <c r="D138" s="386"/>
      <c r="E138" s="387"/>
      <c r="F138" s="387"/>
      <c r="G138" s="392"/>
      <c r="H138" s="336"/>
      <c r="I138" s="336"/>
      <c r="J138" s="336"/>
    </row>
    <row r="139" spans="1:10" s="334" customFormat="1" ht="15" customHeight="1">
      <c r="A139" s="387"/>
      <c r="B139" s="387"/>
      <c r="C139" s="386"/>
      <c r="D139" s="386"/>
      <c r="E139" s="387"/>
      <c r="F139" s="387"/>
      <c r="G139" s="392"/>
      <c r="H139" s="336"/>
      <c r="I139" s="336"/>
      <c r="J139" s="336"/>
    </row>
    <row r="140" spans="1:10" s="334" customFormat="1" ht="15" customHeight="1">
      <c r="A140" s="387"/>
      <c r="B140" s="387"/>
      <c r="C140" s="386"/>
      <c r="D140" s="386"/>
      <c r="E140" s="387"/>
      <c r="F140" s="387"/>
      <c r="G140" s="392"/>
      <c r="H140" s="336"/>
      <c r="I140" s="336"/>
      <c r="J140" s="336"/>
    </row>
    <row r="141" spans="1:10" s="334" customFormat="1" ht="15" customHeight="1">
      <c r="A141" s="387"/>
      <c r="B141" s="387"/>
      <c r="C141" s="386"/>
      <c r="D141" s="386"/>
      <c r="E141" s="387"/>
      <c r="F141" s="387"/>
      <c r="G141" s="392"/>
      <c r="H141" s="336"/>
      <c r="I141" s="336"/>
      <c r="J141" s="336"/>
    </row>
    <row r="142" spans="1:10" s="334" customFormat="1" ht="15" customHeight="1">
      <c r="A142" s="387"/>
      <c r="B142" s="387"/>
      <c r="C142" s="386"/>
      <c r="D142" s="386"/>
      <c r="E142" s="387"/>
      <c r="F142" s="387"/>
      <c r="G142" s="392"/>
      <c r="H142" s="336"/>
      <c r="I142" s="336"/>
      <c r="J142" s="336"/>
    </row>
    <row r="143" spans="1:10" s="334" customFormat="1" ht="15" customHeight="1">
      <c r="A143" s="387"/>
      <c r="B143" s="387"/>
      <c r="C143" s="386"/>
      <c r="D143" s="386"/>
      <c r="E143" s="387"/>
      <c r="F143" s="387"/>
      <c r="G143" s="392"/>
      <c r="H143" s="336"/>
      <c r="I143" s="336"/>
      <c r="J143" s="336"/>
    </row>
    <row r="144" spans="1:10" s="334" customFormat="1" ht="15" customHeight="1">
      <c r="A144" s="387"/>
      <c r="B144" s="387"/>
      <c r="C144" s="386"/>
      <c r="D144" s="386"/>
      <c r="E144" s="387"/>
      <c r="F144" s="387"/>
      <c r="G144" s="392"/>
      <c r="H144" s="336"/>
      <c r="I144" s="336"/>
      <c r="J144" s="336"/>
    </row>
    <row r="145" spans="1:10" s="334" customFormat="1" ht="15" customHeight="1">
      <c r="A145" s="387"/>
      <c r="B145" s="387"/>
      <c r="C145" s="386"/>
      <c r="D145" s="386"/>
      <c r="E145" s="387"/>
      <c r="F145" s="387"/>
      <c r="G145" s="392"/>
      <c r="H145" s="336"/>
      <c r="I145" s="336"/>
      <c r="J145" s="336"/>
    </row>
    <row r="146" spans="1:10" s="334" customFormat="1" ht="15" customHeight="1">
      <c r="A146" s="387"/>
      <c r="B146" s="387"/>
      <c r="C146" s="386"/>
      <c r="D146" s="386"/>
      <c r="E146" s="387"/>
      <c r="F146" s="387"/>
      <c r="G146" s="392"/>
      <c r="H146" s="336"/>
      <c r="I146" s="336"/>
      <c r="J146" s="336"/>
    </row>
    <row r="147" spans="1:10" s="334" customFormat="1" ht="15" customHeight="1">
      <c r="A147" s="387"/>
      <c r="B147" s="387"/>
      <c r="C147" s="386"/>
      <c r="D147" s="386"/>
      <c r="E147" s="387"/>
      <c r="F147" s="387"/>
      <c r="G147" s="392"/>
      <c r="H147" s="336"/>
      <c r="I147" s="336"/>
      <c r="J147" s="336"/>
    </row>
    <row r="148" spans="1:10" s="334" customFormat="1" ht="15" customHeight="1">
      <c r="A148" s="387"/>
      <c r="B148" s="387"/>
      <c r="C148" s="386"/>
      <c r="D148" s="386"/>
      <c r="E148" s="387"/>
      <c r="F148" s="387"/>
      <c r="G148" s="392"/>
      <c r="H148" s="336"/>
      <c r="I148" s="336"/>
      <c r="J148" s="336"/>
    </row>
    <row r="149" spans="1:10" s="334" customFormat="1" ht="15" customHeight="1">
      <c r="A149" s="387"/>
      <c r="B149" s="387"/>
      <c r="C149" s="386"/>
      <c r="D149" s="386"/>
      <c r="E149" s="387"/>
      <c r="F149" s="387"/>
      <c r="G149" s="392"/>
      <c r="H149" s="336"/>
      <c r="I149" s="336"/>
      <c r="J149" s="336"/>
    </row>
    <row r="150" spans="1:10" s="334" customFormat="1" ht="15" customHeight="1">
      <c r="A150" s="387"/>
      <c r="B150" s="387"/>
      <c r="C150" s="386"/>
      <c r="D150" s="386"/>
      <c r="E150" s="387"/>
      <c r="F150" s="387"/>
      <c r="G150" s="392"/>
      <c r="H150" s="336"/>
      <c r="I150" s="336"/>
      <c r="J150" s="336"/>
    </row>
    <row r="151" spans="1:10" s="334" customFormat="1" ht="15" customHeight="1">
      <c r="A151" s="387"/>
      <c r="B151" s="387"/>
      <c r="C151" s="386"/>
      <c r="D151" s="386"/>
      <c r="E151" s="387"/>
      <c r="F151" s="387"/>
      <c r="G151" s="392"/>
      <c r="H151" s="336"/>
      <c r="I151" s="336"/>
      <c r="J151" s="336"/>
    </row>
    <row r="152" spans="1:10" s="334" customFormat="1" ht="15" customHeight="1">
      <c r="A152" s="387"/>
      <c r="B152" s="387"/>
      <c r="C152" s="386"/>
      <c r="D152" s="386"/>
      <c r="E152" s="387"/>
      <c r="F152" s="387"/>
      <c r="G152" s="392"/>
      <c r="H152" s="336"/>
      <c r="I152" s="336"/>
      <c r="J152" s="336"/>
    </row>
    <row r="153" spans="1:10" s="334" customFormat="1" ht="15" customHeight="1">
      <c r="A153" s="387"/>
      <c r="B153" s="387"/>
      <c r="C153" s="386"/>
      <c r="D153" s="386"/>
      <c r="E153" s="387"/>
      <c r="F153" s="387"/>
      <c r="G153" s="392"/>
      <c r="H153" s="336"/>
      <c r="I153" s="336"/>
      <c r="J153" s="336"/>
    </row>
    <row r="154" spans="1:10" s="334" customFormat="1" ht="15" customHeight="1">
      <c r="A154" s="387"/>
      <c r="B154" s="387"/>
      <c r="C154" s="386"/>
      <c r="D154" s="386"/>
      <c r="E154" s="387"/>
      <c r="F154" s="387"/>
      <c r="G154" s="392"/>
      <c r="H154" s="336"/>
      <c r="I154" s="336"/>
      <c r="J154" s="336"/>
    </row>
    <row r="155" spans="1:10" s="334" customFormat="1" ht="15" customHeight="1">
      <c r="A155" s="387"/>
      <c r="B155" s="387"/>
      <c r="C155" s="386"/>
      <c r="D155" s="386"/>
      <c r="E155" s="387"/>
      <c r="F155" s="387"/>
      <c r="G155" s="392"/>
      <c r="H155" s="336"/>
      <c r="I155" s="336"/>
      <c r="J155" s="336"/>
    </row>
    <row r="156" spans="1:10" s="334" customFormat="1" ht="15" customHeight="1">
      <c r="A156" s="387"/>
      <c r="B156" s="387"/>
      <c r="C156" s="386"/>
      <c r="D156" s="386"/>
      <c r="E156" s="387"/>
      <c r="F156" s="387"/>
      <c r="G156" s="392"/>
      <c r="H156" s="336"/>
      <c r="I156" s="336"/>
      <c r="J156" s="336"/>
    </row>
    <row r="157" spans="1:10" s="334" customFormat="1" ht="15" customHeight="1">
      <c r="A157" s="387"/>
      <c r="B157" s="387"/>
      <c r="C157" s="386"/>
      <c r="D157" s="386"/>
      <c r="E157" s="387"/>
      <c r="F157" s="387"/>
      <c r="G157" s="392"/>
      <c r="H157" s="336"/>
      <c r="I157" s="336"/>
      <c r="J157" s="336"/>
    </row>
    <row r="158" spans="1:10" s="334" customFormat="1" ht="15" customHeight="1">
      <c r="A158" s="387"/>
      <c r="B158" s="387"/>
      <c r="C158" s="386"/>
      <c r="D158" s="386"/>
      <c r="E158" s="387"/>
      <c r="F158" s="387"/>
      <c r="G158" s="392"/>
      <c r="H158" s="336"/>
      <c r="I158" s="336"/>
      <c r="J158" s="336"/>
    </row>
    <row r="159" spans="1:10" s="334" customFormat="1" ht="15" customHeight="1">
      <c r="A159" s="387"/>
      <c r="B159" s="387"/>
      <c r="C159" s="386"/>
      <c r="D159" s="386"/>
      <c r="E159" s="387"/>
      <c r="F159" s="387"/>
      <c r="G159" s="392"/>
      <c r="H159" s="336"/>
      <c r="I159" s="336"/>
      <c r="J159" s="336"/>
    </row>
    <row r="160" spans="1:10" s="334" customFormat="1" ht="15" customHeight="1">
      <c r="A160" s="387"/>
      <c r="B160" s="387"/>
      <c r="C160" s="386"/>
      <c r="D160" s="386"/>
      <c r="E160" s="387"/>
      <c r="F160" s="387"/>
      <c r="G160" s="392"/>
      <c r="H160" s="336"/>
      <c r="I160" s="336"/>
      <c r="J160" s="336"/>
    </row>
    <row r="161" spans="1:10" s="334" customFormat="1" ht="15" customHeight="1">
      <c r="A161" s="387"/>
      <c r="B161" s="387"/>
      <c r="C161" s="386"/>
      <c r="D161" s="386"/>
      <c r="E161" s="387"/>
      <c r="F161" s="387"/>
      <c r="G161" s="392"/>
      <c r="H161" s="336"/>
      <c r="I161" s="336"/>
      <c r="J161" s="336"/>
    </row>
    <row r="162" spans="1:10" s="334" customFormat="1" ht="15" customHeight="1">
      <c r="A162" s="387"/>
      <c r="B162" s="387"/>
      <c r="C162" s="386"/>
      <c r="D162" s="386"/>
      <c r="E162" s="387"/>
      <c r="F162" s="387"/>
      <c r="G162" s="392"/>
      <c r="H162" s="336"/>
      <c r="I162" s="336"/>
      <c r="J162" s="336"/>
    </row>
    <row r="163" spans="1:10" s="334" customFormat="1" ht="15" customHeight="1">
      <c r="A163" s="387"/>
      <c r="B163" s="387"/>
      <c r="C163" s="386"/>
      <c r="D163" s="386"/>
      <c r="E163" s="387"/>
      <c r="F163" s="387"/>
      <c r="G163" s="392"/>
      <c r="H163" s="336"/>
      <c r="I163" s="336"/>
      <c r="J163" s="336"/>
    </row>
    <row r="164" spans="1:10" s="334" customFormat="1" ht="15" customHeight="1">
      <c r="A164" s="387"/>
      <c r="B164" s="387"/>
      <c r="C164" s="386"/>
      <c r="D164" s="386"/>
      <c r="E164" s="387"/>
      <c r="F164" s="387"/>
      <c r="G164" s="392"/>
      <c r="H164" s="336"/>
      <c r="I164" s="336"/>
      <c r="J164" s="336"/>
    </row>
    <row r="165" spans="1:10" s="334" customFormat="1" ht="15" customHeight="1">
      <c r="A165" s="387"/>
      <c r="B165" s="387"/>
      <c r="C165" s="386"/>
      <c r="D165" s="386"/>
      <c r="E165" s="387"/>
      <c r="F165" s="387"/>
      <c r="G165" s="392"/>
      <c r="H165" s="336"/>
      <c r="I165" s="336"/>
      <c r="J165" s="336"/>
    </row>
    <row r="166" spans="1:10" s="334" customFormat="1" ht="15" customHeight="1">
      <c r="A166" s="387"/>
      <c r="B166" s="387"/>
      <c r="C166" s="386"/>
      <c r="D166" s="386"/>
      <c r="E166" s="387"/>
      <c r="F166" s="387"/>
      <c r="G166" s="392"/>
      <c r="H166" s="336"/>
      <c r="I166" s="336"/>
      <c r="J166" s="336"/>
    </row>
    <row r="167" spans="1:10" s="334" customFormat="1" ht="15" customHeight="1">
      <c r="A167" s="387"/>
      <c r="B167" s="387"/>
      <c r="C167" s="386"/>
      <c r="D167" s="386"/>
      <c r="E167" s="387"/>
      <c r="F167" s="387"/>
      <c r="G167" s="392"/>
      <c r="H167" s="336"/>
      <c r="I167" s="336"/>
      <c r="J167" s="336"/>
    </row>
    <row r="168" spans="1:10" s="334" customFormat="1" ht="15" customHeight="1">
      <c r="A168" s="387"/>
      <c r="B168" s="387"/>
      <c r="C168" s="386"/>
      <c r="D168" s="386"/>
      <c r="E168" s="387"/>
      <c r="F168" s="387"/>
      <c r="G168" s="392"/>
      <c r="H168" s="336"/>
      <c r="I168" s="336"/>
      <c r="J168" s="336"/>
    </row>
    <row r="169" spans="1:10" s="334" customFormat="1" ht="15" customHeight="1">
      <c r="A169" s="387"/>
      <c r="B169" s="387"/>
      <c r="C169" s="386"/>
      <c r="D169" s="386"/>
      <c r="E169" s="387"/>
      <c r="F169" s="387"/>
      <c r="G169" s="392"/>
      <c r="H169" s="336"/>
      <c r="I169" s="336"/>
      <c r="J169" s="336"/>
    </row>
    <row r="170" spans="1:10" s="334" customFormat="1" ht="15" customHeight="1">
      <c r="A170" s="387"/>
      <c r="B170" s="387"/>
      <c r="C170" s="386"/>
      <c r="D170" s="386"/>
      <c r="E170" s="387"/>
      <c r="F170" s="387"/>
      <c r="G170" s="392"/>
      <c r="H170" s="336"/>
      <c r="I170" s="336"/>
      <c r="J170" s="336"/>
    </row>
    <row r="171" spans="1:10" s="334" customFormat="1" ht="15" customHeight="1">
      <c r="A171" s="387"/>
      <c r="B171" s="387"/>
      <c r="C171" s="386"/>
      <c r="D171" s="386"/>
      <c r="E171" s="387"/>
      <c r="F171" s="387"/>
      <c r="G171" s="392"/>
      <c r="H171" s="336"/>
      <c r="I171" s="336"/>
      <c r="J171" s="336"/>
    </row>
    <row r="172" spans="1:10" s="334" customFormat="1" ht="15" customHeight="1">
      <c r="A172" s="387"/>
      <c r="B172" s="387"/>
      <c r="C172" s="386"/>
      <c r="D172" s="386"/>
      <c r="E172" s="387"/>
      <c r="F172" s="387"/>
      <c r="G172" s="392"/>
      <c r="H172" s="336"/>
      <c r="I172" s="336"/>
      <c r="J172" s="336"/>
    </row>
    <row r="173" spans="1:10" s="334" customFormat="1" ht="15" customHeight="1">
      <c r="A173" s="387"/>
      <c r="B173" s="387"/>
      <c r="C173" s="386"/>
      <c r="D173" s="386"/>
      <c r="E173" s="387"/>
      <c r="F173" s="387"/>
      <c r="G173" s="392"/>
      <c r="H173" s="336"/>
      <c r="I173" s="336"/>
      <c r="J173" s="336"/>
    </row>
    <row r="174" spans="1:10" s="334" customFormat="1" ht="15" customHeight="1">
      <c r="A174" s="387"/>
      <c r="B174" s="387"/>
      <c r="C174" s="386"/>
      <c r="D174" s="386"/>
      <c r="E174" s="387"/>
      <c r="F174" s="387"/>
      <c r="G174" s="392"/>
      <c r="H174" s="336"/>
      <c r="I174" s="336"/>
      <c r="J174" s="336"/>
    </row>
    <row r="175" spans="1:10" s="334" customFormat="1" ht="15" customHeight="1">
      <c r="A175" s="387"/>
      <c r="B175" s="387"/>
      <c r="C175" s="386"/>
      <c r="D175" s="386"/>
      <c r="E175" s="387"/>
      <c r="F175" s="387"/>
      <c r="G175" s="392"/>
      <c r="H175" s="336"/>
      <c r="I175" s="336"/>
      <c r="J175" s="336"/>
    </row>
    <row r="176" spans="1:10" s="334" customFormat="1" ht="15" customHeight="1">
      <c r="A176" s="387"/>
      <c r="B176" s="387"/>
      <c r="C176" s="386"/>
      <c r="D176" s="386"/>
      <c r="E176" s="387"/>
      <c r="F176" s="387"/>
      <c r="G176" s="392"/>
      <c r="H176" s="336"/>
      <c r="I176" s="336"/>
      <c r="J176" s="336"/>
    </row>
    <row r="177" spans="1:10" s="334" customFormat="1" ht="15" customHeight="1">
      <c r="A177" s="387"/>
      <c r="B177" s="387"/>
      <c r="C177" s="386"/>
      <c r="D177" s="386"/>
      <c r="E177" s="387"/>
      <c r="F177" s="387"/>
      <c r="G177" s="392"/>
      <c r="H177" s="336"/>
      <c r="I177" s="336"/>
      <c r="J177" s="336"/>
    </row>
    <row r="178" spans="1:10" s="334" customFormat="1" ht="15" customHeight="1">
      <c r="A178" s="387"/>
      <c r="B178" s="387"/>
      <c r="C178" s="386"/>
      <c r="D178" s="386"/>
      <c r="E178" s="387"/>
      <c r="F178" s="387"/>
      <c r="G178" s="392"/>
      <c r="H178" s="336"/>
      <c r="I178" s="336"/>
      <c r="J178" s="336"/>
    </row>
    <row r="179" spans="1:10" s="334" customFormat="1" ht="15" customHeight="1">
      <c r="A179" s="387"/>
      <c r="B179" s="387"/>
      <c r="C179" s="386"/>
      <c r="D179" s="386"/>
      <c r="E179" s="387"/>
      <c r="F179" s="387"/>
      <c r="G179" s="392"/>
      <c r="H179" s="336"/>
      <c r="I179" s="336"/>
      <c r="J179" s="336"/>
    </row>
    <row r="180" spans="1:10" s="334" customFormat="1" ht="15" customHeight="1">
      <c r="A180" s="387"/>
      <c r="B180" s="387"/>
      <c r="C180" s="386"/>
      <c r="D180" s="386"/>
      <c r="E180" s="387"/>
      <c r="F180" s="387"/>
      <c r="G180" s="392"/>
      <c r="H180" s="336"/>
      <c r="I180" s="336"/>
      <c r="J180" s="336"/>
    </row>
    <row r="181" spans="1:10" s="334" customFormat="1" ht="15" customHeight="1">
      <c r="A181" s="387"/>
      <c r="B181" s="387"/>
      <c r="C181" s="386"/>
      <c r="D181" s="386"/>
      <c r="E181" s="387"/>
      <c r="F181" s="387"/>
      <c r="G181" s="392"/>
      <c r="H181" s="336"/>
      <c r="I181" s="336"/>
      <c r="J181" s="336"/>
    </row>
    <row r="182" spans="1:10" s="334" customFormat="1" ht="15" customHeight="1">
      <c r="A182" s="387"/>
      <c r="B182" s="387"/>
      <c r="C182" s="386"/>
      <c r="D182" s="386"/>
      <c r="E182" s="387"/>
      <c r="F182" s="387"/>
      <c r="G182" s="392"/>
      <c r="H182" s="336"/>
      <c r="I182" s="336"/>
      <c r="J182" s="336"/>
    </row>
    <row r="183" spans="1:10" s="334" customFormat="1" ht="15" customHeight="1">
      <c r="A183" s="387"/>
      <c r="B183" s="387"/>
      <c r="C183" s="386"/>
      <c r="D183" s="386"/>
      <c r="E183" s="387"/>
      <c r="F183" s="387"/>
      <c r="G183" s="392"/>
      <c r="H183" s="336"/>
      <c r="I183" s="336"/>
      <c r="J183" s="336"/>
    </row>
    <row r="184" spans="1:10" s="334" customFormat="1" ht="15" customHeight="1">
      <c r="A184" s="387"/>
      <c r="B184" s="387"/>
      <c r="C184" s="386"/>
      <c r="D184" s="386"/>
      <c r="E184" s="387"/>
      <c r="F184" s="387"/>
      <c r="G184" s="392"/>
      <c r="H184" s="336"/>
      <c r="I184" s="336"/>
      <c r="J184" s="336"/>
    </row>
    <row r="185" spans="1:10" s="334" customFormat="1" ht="15" customHeight="1">
      <c r="A185" s="387"/>
      <c r="B185" s="387"/>
      <c r="C185" s="386"/>
      <c r="D185" s="386"/>
      <c r="E185" s="387"/>
      <c r="F185" s="387"/>
      <c r="G185" s="392"/>
      <c r="H185" s="336"/>
      <c r="I185" s="336"/>
      <c r="J185" s="336"/>
    </row>
    <row r="186" spans="1:10" s="334" customFormat="1" ht="15" customHeight="1">
      <c r="A186" s="387"/>
      <c r="B186" s="387"/>
      <c r="C186" s="386"/>
      <c r="D186" s="386"/>
      <c r="E186" s="387"/>
      <c r="F186" s="387"/>
      <c r="G186" s="392"/>
      <c r="H186" s="336"/>
      <c r="I186" s="336"/>
      <c r="J186" s="336"/>
    </row>
    <row r="187" spans="1:10" s="334" customFormat="1" ht="15" customHeight="1">
      <c r="A187" s="387"/>
      <c r="B187" s="387"/>
      <c r="C187" s="386"/>
      <c r="D187" s="386"/>
      <c r="E187" s="387"/>
      <c r="F187" s="387"/>
      <c r="G187" s="392"/>
      <c r="H187" s="336"/>
      <c r="I187" s="336"/>
      <c r="J187" s="336"/>
    </row>
    <row r="188" spans="1:10" s="334" customFormat="1" ht="15" customHeight="1">
      <c r="A188" s="387"/>
      <c r="B188" s="387"/>
      <c r="C188" s="386"/>
      <c r="D188" s="386"/>
      <c r="E188" s="387"/>
      <c r="F188" s="387"/>
      <c r="G188" s="392"/>
      <c r="H188" s="336"/>
      <c r="I188" s="336"/>
      <c r="J188" s="336"/>
    </row>
    <row r="189" spans="1:10" s="334" customFormat="1" ht="15" customHeight="1">
      <c r="A189" s="387"/>
      <c r="B189" s="387"/>
      <c r="C189" s="386"/>
      <c r="D189" s="386"/>
      <c r="E189" s="387"/>
      <c r="F189" s="387"/>
      <c r="G189" s="392"/>
      <c r="H189" s="336"/>
      <c r="I189" s="336"/>
      <c r="J189" s="336"/>
    </row>
    <row r="190" spans="1:10" s="334" customFormat="1" ht="15" customHeight="1">
      <c r="A190" s="387"/>
      <c r="B190" s="387"/>
      <c r="C190" s="386"/>
      <c r="D190" s="386"/>
      <c r="E190" s="387"/>
      <c r="F190" s="387"/>
      <c r="G190" s="392"/>
      <c r="H190" s="336"/>
      <c r="I190" s="336"/>
      <c r="J190" s="336"/>
    </row>
    <row r="191" spans="1:10" s="334" customFormat="1" ht="15" customHeight="1">
      <c r="A191" s="387"/>
      <c r="B191" s="387"/>
      <c r="C191" s="386"/>
      <c r="D191" s="386"/>
      <c r="E191" s="387"/>
      <c r="F191" s="387"/>
      <c r="G191" s="392"/>
      <c r="H191" s="336"/>
      <c r="I191" s="336"/>
      <c r="J191" s="336"/>
    </row>
    <row r="192" spans="1:10" s="334" customFormat="1" ht="15" customHeight="1">
      <c r="A192" s="387"/>
      <c r="B192" s="387"/>
      <c r="C192" s="386"/>
      <c r="D192" s="386"/>
      <c r="E192" s="387"/>
      <c r="F192" s="387"/>
      <c r="G192" s="392"/>
      <c r="H192" s="336"/>
      <c r="I192" s="336"/>
      <c r="J192" s="336"/>
    </row>
    <row r="193" spans="1:10" s="334" customFormat="1" ht="15" customHeight="1">
      <c r="A193" s="387"/>
      <c r="B193" s="387"/>
      <c r="C193" s="386"/>
      <c r="D193" s="386"/>
      <c r="E193" s="387"/>
      <c r="F193" s="387"/>
      <c r="G193" s="392"/>
      <c r="H193" s="336"/>
      <c r="I193" s="336"/>
      <c r="J193" s="336"/>
    </row>
    <row r="194" spans="1:10" s="334" customFormat="1" ht="15" customHeight="1">
      <c r="A194" s="387"/>
      <c r="B194" s="387"/>
      <c r="C194" s="386"/>
      <c r="D194" s="386"/>
      <c r="E194" s="387"/>
      <c r="F194" s="387"/>
      <c r="G194" s="392"/>
      <c r="H194" s="336"/>
      <c r="I194" s="336"/>
      <c r="J194" s="336"/>
    </row>
    <row r="195" spans="1:10" s="334" customFormat="1" ht="15" customHeight="1">
      <c r="A195" s="387"/>
      <c r="B195" s="387"/>
      <c r="C195" s="386"/>
      <c r="D195" s="386"/>
      <c r="E195" s="387"/>
      <c r="F195" s="387"/>
      <c r="G195" s="392"/>
      <c r="H195" s="336"/>
      <c r="I195" s="336"/>
      <c r="J195" s="336"/>
    </row>
    <row r="196" spans="1:10" s="334" customFormat="1" ht="15" customHeight="1">
      <c r="A196" s="387"/>
      <c r="B196" s="387"/>
      <c r="C196" s="386"/>
      <c r="D196" s="386"/>
      <c r="E196" s="387"/>
      <c r="F196" s="387"/>
      <c r="G196" s="392"/>
      <c r="H196" s="336"/>
      <c r="I196" s="336"/>
      <c r="J196" s="336"/>
    </row>
    <row r="197" spans="1:10" s="334" customFormat="1" ht="15" customHeight="1">
      <c r="A197" s="387"/>
      <c r="B197" s="387"/>
      <c r="C197" s="386"/>
      <c r="D197" s="386"/>
      <c r="E197" s="387"/>
      <c r="F197" s="387"/>
      <c r="G197" s="392"/>
      <c r="H197" s="336"/>
      <c r="I197" s="336"/>
      <c r="J197" s="336"/>
    </row>
    <row r="198" spans="1:10" s="334" customFormat="1" ht="15" customHeight="1">
      <c r="A198" s="387"/>
      <c r="B198" s="387"/>
      <c r="C198" s="386"/>
      <c r="D198" s="386"/>
      <c r="E198" s="387"/>
      <c r="F198" s="387"/>
      <c r="G198" s="392"/>
      <c r="H198" s="336"/>
      <c r="I198" s="336"/>
      <c r="J198" s="336"/>
    </row>
    <row r="199" spans="1:10" s="334" customFormat="1" ht="15" customHeight="1">
      <c r="A199" s="387"/>
      <c r="B199" s="387"/>
      <c r="C199" s="386"/>
      <c r="D199" s="386"/>
      <c r="E199" s="387"/>
      <c r="F199" s="387"/>
      <c r="G199" s="392"/>
      <c r="H199" s="336"/>
      <c r="I199" s="336"/>
      <c r="J199" s="336"/>
    </row>
    <row r="200" spans="1:10" s="334" customFormat="1" ht="15" customHeight="1">
      <c r="A200" s="387"/>
      <c r="B200" s="387"/>
      <c r="C200" s="386"/>
      <c r="D200" s="386"/>
      <c r="E200" s="387"/>
      <c r="F200" s="387"/>
      <c r="G200" s="392"/>
      <c r="H200" s="336"/>
      <c r="I200" s="336"/>
      <c r="J200" s="336"/>
    </row>
    <row r="201" spans="1:10" s="334" customFormat="1" ht="15" customHeight="1">
      <c r="A201" s="387"/>
      <c r="B201" s="387"/>
      <c r="C201" s="386"/>
      <c r="D201" s="386"/>
      <c r="E201" s="387"/>
      <c r="F201" s="387"/>
      <c r="G201" s="392"/>
      <c r="H201" s="336"/>
      <c r="I201" s="336"/>
      <c r="J201" s="336"/>
    </row>
    <row r="202" spans="1:10" s="334" customFormat="1" ht="15" customHeight="1">
      <c r="A202" s="387"/>
      <c r="B202" s="387"/>
      <c r="C202" s="386"/>
      <c r="D202" s="386"/>
      <c r="E202" s="387"/>
      <c r="F202" s="387"/>
      <c r="G202" s="392"/>
      <c r="H202" s="336"/>
      <c r="I202" s="336"/>
      <c r="J202" s="336"/>
    </row>
    <row r="203" spans="1:10" s="334" customFormat="1" ht="15" customHeight="1">
      <c r="A203" s="387"/>
      <c r="B203" s="387"/>
      <c r="C203" s="386"/>
      <c r="D203" s="386"/>
      <c r="E203" s="387"/>
      <c r="F203" s="387"/>
      <c r="G203" s="392"/>
      <c r="H203" s="336"/>
      <c r="I203" s="336"/>
      <c r="J203" s="336"/>
    </row>
    <row r="204" spans="1:10" s="334" customFormat="1" ht="15" customHeight="1">
      <c r="A204" s="387"/>
      <c r="B204" s="387"/>
      <c r="C204" s="386"/>
      <c r="D204" s="386"/>
      <c r="E204" s="387"/>
      <c r="F204" s="387"/>
      <c r="G204" s="392"/>
      <c r="H204" s="336"/>
      <c r="I204" s="336"/>
      <c r="J204" s="336"/>
    </row>
    <row r="205" spans="1:10" s="334" customFormat="1" ht="15" customHeight="1">
      <c r="A205" s="387"/>
      <c r="B205" s="387"/>
      <c r="C205" s="386"/>
      <c r="D205" s="386"/>
      <c r="E205" s="387"/>
      <c r="F205" s="387"/>
      <c r="G205" s="392"/>
      <c r="H205" s="336"/>
      <c r="I205" s="336"/>
      <c r="J205" s="336"/>
    </row>
    <row r="206" spans="1:10" s="334" customFormat="1" ht="15" customHeight="1">
      <c r="A206" s="387"/>
      <c r="B206" s="387"/>
      <c r="C206" s="386"/>
      <c r="D206" s="386"/>
      <c r="E206" s="387"/>
      <c r="F206" s="387"/>
      <c r="G206" s="392"/>
      <c r="H206" s="336"/>
      <c r="I206" s="336"/>
      <c r="J206" s="336"/>
    </row>
    <row r="207" spans="1:10" s="334" customFormat="1" ht="15" customHeight="1">
      <c r="A207" s="387"/>
      <c r="B207" s="387"/>
      <c r="C207" s="386"/>
      <c r="D207" s="386"/>
      <c r="E207" s="387"/>
      <c r="F207" s="387"/>
      <c r="G207" s="392"/>
      <c r="H207" s="336"/>
      <c r="I207" s="336"/>
      <c r="J207" s="336"/>
    </row>
    <row r="208" spans="1:10" s="334" customFormat="1" ht="15" customHeight="1">
      <c r="A208" s="387"/>
      <c r="B208" s="387"/>
      <c r="C208" s="386"/>
      <c r="D208" s="386"/>
      <c r="E208" s="387"/>
      <c r="F208" s="387"/>
      <c r="G208" s="392"/>
      <c r="H208" s="336"/>
      <c r="I208" s="336"/>
      <c r="J208" s="336"/>
    </row>
    <row r="209" spans="1:10" s="334" customFormat="1" ht="15" customHeight="1">
      <c r="A209" s="387"/>
      <c r="B209" s="387"/>
      <c r="C209" s="386"/>
      <c r="D209" s="386"/>
      <c r="E209" s="387"/>
      <c r="F209" s="387"/>
      <c r="G209" s="392"/>
      <c r="H209" s="336"/>
      <c r="I209" s="336"/>
      <c r="J209" s="336"/>
    </row>
    <row r="210" spans="1:10" s="334" customFormat="1" ht="15" customHeight="1">
      <c r="A210" s="387"/>
      <c r="B210" s="387"/>
      <c r="C210" s="386"/>
      <c r="D210" s="386"/>
      <c r="E210" s="387"/>
      <c r="F210" s="387"/>
      <c r="G210" s="392"/>
      <c r="H210" s="336"/>
      <c r="I210" s="336"/>
      <c r="J210" s="336"/>
    </row>
    <row r="211" spans="1:10" s="334" customFormat="1" ht="15" customHeight="1">
      <c r="A211" s="387"/>
      <c r="B211" s="387"/>
      <c r="C211" s="386"/>
      <c r="D211" s="386"/>
      <c r="E211" s="387"/>
      <c r="F211" s="387"/>
      <c r="G211" s="392"/>
      <c r="H211" s="336"/>
      <c r="I211" s="336"/>
      <c r="J211" s="336"/>
    </row>
    <row r="212" spans="1:10" s="334" customFormat="1" ht="15" customHeight="1">
      <c r="A212" s="387"/>
      <c r="B212" s="387"/>
      <c r="C212" s="386"/>
      <c r="D212" s="386"/>
      <c r="E212" s="387"/>
      <c r="F212" s="387"/>
      <c r="G212" s="392"/>
      <c r="H212" s="336"/>
      <c r="I212" s="336"/>
      <c r="J212" s="336"/>
    </row>
    <row r="213" spans="1:10" s="334" customFormat="1" ht="15" customHeight="1">
      <c r="A213" s="387"/>
      <c r="B213" s="387"/>
      <c r="C213" s="386"/>
      <c r="D213" s="386"/>
      <c r="E213" s="387"/>
      <c r="F213" s="387"/>
      <c r="G213" s="392"/>
      <c r="H213" s="336"/>
      <c r="I213" s="336"/>
      <c r="J213" s="336"/>
    </row>
    <row r="214" spans="1:10" s="334" customFormat="1" ht="15" customHeight="1">
      <c r="A214" s="387"/>
      <c r="B214" s="387"/>
      <c r="C214" s="386"/>
      <c r="D214" s="386"/>
      <c r="E214" s="387"/>
      <c r="F214" s="387"/>
      <c r="G214" s="392"/>
      <c r="H214" s="336"/>
      <c r="I214" s="336"/>
      <c r="J214" s="336"/>
    </row>
    <row r="215" spans="1:10" s="334" customFormat="1" ht="15" customHeight="1">
      <c r="A215" s="387"/>
      <c r="B215" s="387"/>
      <c r="C215" s="386"/>
      <c r="D215" s="386"/>
      <c r="E215" s="387"/>
      <c r="F215" s="387"/>
      <c r="G215" s="392"/>
      <c r="H215" s="336"/>
      <c r="I215" s="336"/>
      <c r="J215" s="336"/>
    </row>
    <row r="216" spans="1:10" s="334" customFormat="1" ht="15" customHeight="1">
      <c r="A216" s="387"/>
      <c r="B216" s="387"/>
      <c r="C216" s="386"/>
      <c r="D216" s="386"/>
      <c r="E216" s="387"/>
      <c r="F216" s="387"/>
      <c r="G216" s="392"/>
      <c r="H216" s="336"/>
      <c r="I216" s="336"/>
      <c r="J216" s="336"/>
    </row>
    <row r="217" spans="1:10" s="334" customFormat="1" ht="15" customHeight="1">
      <c r="A217" s="387"/>
      <c r="B217" s="387"/>
      <c r="C217" s="386"/>
      <c r="D217" s="386"/>
      <c r="E217" s="387"/>
      <c r="F217" s="387"/>
      <c r="G217" s="392"/>
      <c r="H217" s="336"/>
      <c r="I217" s="336"/>
      <c r="J217" s="336"/>
    </row>
    <row r="218" spans="1:10" s="334" customFormat="1" ht="15" customHeight="1">
      <c r="A218" s="387"/>
      <c r="B218" s="387"/>
      <c r="C218" s="386"/>
      <c r="D218" s="386"/>
      <c r="E218" s="387"/>
      <c r="F218" s="387"/>
      <c r="G218" s="392"/>
      <c r="H218" s="336"/>
      <c r="I218" s="336"/>
      <c r="J218" s="336"/>
    </row>
    <row r="219" spans="1:10" s="334" customFormat="1" ht="15" customHeight="1">
      <c r="A219" s="387"/>
      <c r="B219" s="387"/>
      <c r="C219" s="386"/>
      <c r="D219" s="386"/>
      <c r="E219" s="387"/>
      <c r="F219" s="387"/>
      <c r="G219" s="392"/>
      <c r="H219" s="336"/>
      <c r="I219" s="336"/>
      <c r="J219" s="336"/>
    </row>
    <row r="220" spans="1:10" s="334" customFormat="1" ht="15" customHeight="1">
      <c r="A220" s="387"/>
      <c r="B220" s="387"/>
      <c r="C220" s="386"/>
      <c r="D220" s="386"/>
      <c r="E220" s="387"/>
      <c r="F220" s="387"/>
      <c r="G220" s="392"/>
      <c r="H220" s="336"/>
      <c r="I220" s="336"/>
      <c r="J220" s="336"/>
    </row>
    <row r="221" spans="1:10" s="334" customFormat="1" ht="15" customHeight="1">
      <c r="A221" s="387"/>
      <c r="B221" s="387"/>
      <c r="C221" s="386"/>
      <c r="D221" s="386"/>
      <c r="E221" s="387"/>
      <c r="F221" s="387"/>
      <c r="G221" s="392"/>
      <c r="H221" s="336"/>
      <c r="I221" s="336"/>
      <c r="J221" s="336"/>
    </row>
    <row r="222" spans="1:10" s="334" customFormat="1" ht="15" customHeight="1">
      <c r="A222" s="387"/>
      <c r="B222" s="387"/>
      <c r="C222" s="386"/>
      <c r="D222" s="386"/>
      <c r="E222" s="387"/>
      <c r="F222" s="387"/>
      <c r="G222" s="392"/>
      <c r="H222" s="336"/>
      <c r="I222" s="336"/>
      <c r="J222" s="336"/>
    </row>
    <row r="223" spans="1:10" s="334" customFormat="1" ht="15" customHeight="1">
      <c r="A223" s="387"/>
      <c r="B223" s="387"/>
      <c r="C223" s="386"/>
      <c r="D223" s="386"/>
      <c r="E223" s="387"/>
      <c r="F223" s="387"/>
      <c r="G223" s="392"/>
      <c r="H223" s="336"/>
      <c r="I223" s="336"/>
      <c r="J223" s="336"/>
    </row>
    <row r="224" spans="1:10" s="334" customFormat="1" ht="15" customHeight="1">
      <c r="A224" s="387"/>
      <c r="B224" s="387"/>
      <c r="C224" s="386"/>
      <c r="D224" s="386"/>
      <c r="E224" s="387"/>
      <c r="F224" s="387"/>
      <c r="G224" s="392"/>
      <c r="H224" s="336"/>
      <c r="I224" s="336"/>
      <c r="J224" s="336"/>
    </row>
    <row r="225" spans="1:10" s="334" customFormat="1" ht="15" customHeight="1">
      <c r="A225" s="387"/>
      <c r="B225" s="387"/>
      <c r="C225" s="386"/>
      <c r="D225" s="386"/>
      <c r="E225" s="387"/>
      <c r="F225" s="387"/>
      <c r="G225" s="392"/>
      <c r="H225" s="336"/>
      <c r="I225" s="336"/>
      <c r="J225" s="336"/>
    </row>
    <row r="226" spans="1:10" s="334" customFormat="1" ht="15" customHeight="1">
      <c r="A226" s="387"/>
      <c r="B226" s="387"/>
      <c r="C226" s="386"/>
      <c r="D226" s="386"/>
      <c r="E226" s="387"/>
      <c r="F226" s="387"/>
      <c r="G226" s="392"/>
      <c r="H226" s="336"/>
      <c r="I226" s="336"/>
      <c r="J226" s="336"/>
    </row>
    <row r="227" spans="1:10" s="334" customFormat="1" ht="15" customHeight="1">
      <c r="A227" s="387"/>
      <c r="B227" s="387"/>
      <c r="C227" s="386"/>
      <c r="D227" s="386"/>
      <c r="E227" s="387"/>
      <c r="F227" s="387"/>
      <c r="G227" s="392"/>
      <c r="H227" s="336"/>
      <c r="I227" s="336"/>
      <c r="J227" s="336"/>
    </row>
    <row r="228" spans="1:10" s="334" customFormat="1" ht="15" customHeight="1">
      <c r="A228" s="387"/>
      <c r="B228" s="387"/>
      <c r="C228" s="386"/>
      <c r="D228" s="386"/>
      <c r="E228" s="387"/>
      <c r="F228" s="387"/>
      <c r="G228" s="392"/>
      <c r="H228" s="336"/>
      <c r="I228" s="336"/>
      <c r="J228" s="336"/>
    </row>
    <row r="229" spans="1:10" s="334" customFormat="1" ht="15" customHeight="1">
      <c r="A229" s="387"/>
      <c r="B229" s="387"/>
      <c r="C229" s="386"/>
      <c r="D229" s="386"/>
      <c r="E229" s="387"/>
      <c r="F229" s="387"/>
      <c r="G229" s="392"/>
      <c r="H229" s="336"/>
      <c r="I229" s="336"/>
      <c r="J229" s="336"/>
    </row>
    <row r="230" spans="1:10" s="334" customFormat="1" ht="15" customHeight="1">
      <c r="A230" s="387"/>
      <c r="B230" s="387"/>
      <c r="C230" s="386"/>
      <c r="D230" s="386"/>
      <c r="E230" s="387"/>
      <c r="F230" s="387"/>
      <c r="G230" s="392"/>
      <c r="H230" s="336"/>
      <c r="I230" s="336"/>
      <c r="J230" s="336"/>
    </row>
    <row r="231" spans="1:10" s="334" customFormat="1" ht="15" customHeight="1">
      <c r="A231" s="387"/>
      <c r="B231" s="387"/>
      <c r="C231" s="386"/>
      <c r="D231" s="386"/>
      <c r="E231" s="387"/>
      <c r="F231" s="387"/>
      <c r="G231" s="392"/>
      <c r="H231" s="336"/>
      <c r="I231" s="336"/>
      <c r="J231" s="336"/>
    </row>
    <row r="232" spans="1:10" s="334" customFormat="1" ht="15" customHeight="1">
      <c r="A232" s="387"/>
      <c r="B232" s="387"/>
      <c r="C232" s="386"/>
      <c r="D232" s="386"/>
      <c r="E232" s="387"/>
      <c r="F232" s="387"/>
      <c r="G232" s="392"/>
      <c r="H232" s="336"/>
      <c r="I232" s="336"/>
      <c r="J232" s="336"/>
    </row>
    <row r="233" spans="1:10" s="334" customFormat="1" ht="15" customHeight="1">
      <c r="A233" s="387"/>
      <c r="B233" s="387"/>
      <c r="C233" s="386"/>
      <c r="D233" s="386"/>
      <c r="E233" s="387"/>
      <c r="F233" s="387"/>
      <c r="G233" s="392"/>
      <c r="H233" s="336"/>
      <c r="I233" s="336"/>
      <c r="J233" s="336"/>
    </row>
    <row r="234" spans="1:10" s="334" customFormat="1" ht="15" customHeight="1">
      <c r="A234" s="387"/>
      <c r="B234" s="387"/>
      <c r="C234" s="386"/>
      <c r="D234" s="386"/>
      <c r="E234" s="387"/>
      <c r="F234" s="387"/>
      <c r="G234" s="392"/>
      <c r="H234" s="336"/>
      <c r="I234" s="336"/>
      <c r="J234" s="336"/>
    </row>
    <row r="235" spans="1:10" s="334" customFormat="1" ht="15" customHeight="1">
      <c r="A235" s="387"/>
      <c r="B235" s="387"/>
      <c r="C235" s="386"/>
      <c r="D235" s="386"/>
      <c r="E235" s="387"/>
      <c r="F235" s="387"/>
      <c r="G235" s="392"/>
      <c r="H235" s="336"/>
      <c r="I235" s="336"/>
      <c r="J235" s="336"/>
    </row>
    <row r="236" spans="1:10" s="334" customFormat="1" ht="15" customHeight="1">
      <c r="A236" s="387"/>
      <c r="B236" s="387"/>
      <c r="C236" s="386"/>
      <c r="D236" s="386"/>
      <c r="E236" s="387"/>
      <c r="F236" s="387"/>
      <c r="G236" s="392"/>
      <c r="H236" s="336"/>
      <c r="I236" s="336"/>
      <c r="J236" s="336"/>
    </row>
    <row r="237" spans="1:10" s="334" customFormat="1" ht="15" customHeight="1">
      <c r="A237" s="387"/>
      <c r="B237" s="387"/>
      <c r="C237" s="386"/>
      <c r="D237" s="386"/>
      <c r="E237" s="387"/>
      <c r="F237" s="387"/>
      <c r="G237" s="392"/>
      <c r="H237" s="336"/>
      <c r="I237" s="336"/>
      <c r="J237" s="336"/>
    </row>
    <row r="238" spans="1:10" s="334" customFormat="1" ht="15" customHeight="1">
      <c r="A238" s="387"/>
      <c r="B238" s="387"/>
      <c r="C238" s="386"/>
      <c r="D238" s="386"/>
      <c r="E238" s="387"/>
      <c r="F238" s="387"/>
      <c r="G238" s="392"/>
      <c r="H238" s="336"/>
      <c r="I238" s="336"/>
      <c r="J238" s="336"/>
    </row>
    <row r="239" spans="1:10" s="334" customFormat="1" ht="15" customHeight="1">
      <c r="A239" s="387"/>
      <c r="B239" s="387"/>
      <c r="C239" s="386"/>
      <c r="D239" s="386"/>
      <c r="E239" s="387"/>
      <c r="F239" s="387"/>
      <c r="G239" s="392"/>
      <c r="H239" s="336"/>
      <c r="I239" s="336"/>
      <c r="J239" s="336"/>
    </row>
    <row r="240" spans="1:10" s="334" customFormat="1" ht="15" customHeight="1">
      <c r="A240" s="387"/>
      <c r="B240" s="387"/>
      <c r="C240" s="386"/>
      <c r="D240" s="386"/>
      <c r="E240" s="387"/>
      <c r="F240" s="387"/>
      <c r="G240" s="392"/>
      <c r="H240" s="336"/>
      <c r="I240" s="336"/>
      <c r="J240" s="336"/>
    </row>
    <row r="241" spans="1:10" s="334" customFormat="1" ht="15" customHeight="1">
      <c r="A241" s="387"/>
      <c r="B241" s="387"/>
      <c r="C241" s="386"/>
      <c r="D241" s="386"/>
      <c r="E241" s="387"/>
      <c r="F241" s="387"/>
      <c r="G241" s="392"/>
      <c r="H241" s="336"/>
      <c r="I241" s="336"/>
      <c r="J241" s="336"/>
    </row>
    <row r="242" spans="1:10" s="334" customFormat="1" ht="15" customHeight="1">
      <c r="A242" s="387"/>
      <c r="B242" s="387"/>
      <c r="C242" s="386"/>
      <c r="D242" s="386"/>
      <c r="E242" s="387"/>
      <c r="F242" s="387"/>
      <c r="G242" s="392"/>
      <c r="H242" s="336"/>
      <c r="I242" s="336"/>
      <c r="J242" s="336"/>
    </row>
    <row r="243" spans="1:10" s="334" customFormat="1" ht="15" customHeight="1">
      <c r="A243" s="387"/>
      <c r="B243" s="387"/>
      <c r="C243" s="386"/>
      <c r="D243" s="386"/>
      <c r="E243" s="387"/>
      <c r="F243" s="387"/>
      <c r="G243" s="392"/>
      <c r="H243" s="336"/>
      <c r="I243" s="336"/>
      <c r="J243" s="336"/>
    </row>
    <row r="244" spans="1:10" s="334" customFormat="1" ht="15" customHeight="1">
      <c r="A244" s="387"/>
      <c r="B244" s="387"/>
      <c r="C244" s="386"/>
      <c r="D244" s="386"/>
      <c r="E244" s="387"/>
      <c r="F244" s="387"/>
      <c r="G244" s="392"/>
      <c r="H244" s="336"/>
      <c r="I244" s="336"/>
      <c r="J244" s="336"/>
    </row>
    <row r="245" spans="1:10" s="334" customFormat="1" ht="15" customHeight="1">
      <c r="A245" s="387"/>
      <c r="B245" s="387"/>
      <c r="C245" s="386"/>
      <c r="D245" s="386"/>
      <c r="E245" s="387"/>
      <c r="F245" s="387"/>
      <c r="G245" s="392"/>
      <c r="H245" s="336"/>
      <c r="I245" s="336"/>
      <c r="J245" s="336"/>
    </row>
    <row r="246" spans="1:10" s="334" customFormat="1" ht="15" customHeight="1">
      <c r="A246" s="387"/>
      <c r="B246" s="387"/>
      <c r="C246" s="386"/>
      <c r="D246" s="386"/>
      <c r="E246" s="387"/>
      <c r="F246" s="387"/>
      <c r="G246" s="392"/>
      <c r="H246" s="336"/>
      <c r="I246" s="336"/>
      <c r="J246" s="336"/>
    </row>
    <row r="247" spans="1:10" s="334" customFormat="1" ht="15" customHeight="1">
      <c r="A247" s="387"/>
      <c r="B247" s="387"/>
      <c r="C247" s="386"/>
      <c r="D247" s="386"/>
      <c r="E247" s="387"/>
      <c r="F247" s="387"/>
      <c r="G247" s="392"/>
      <c r="H247" s="336"/>
      <c r="I247" s="336"/>
      <c r="J247" s="336"/>
    </row>
    <row r="248" spans="1:10" s="334" customFormat="1" ht="15" customHeight="1">
      <c r="A248" s="387"/>
      <c r="B248" s="387"/>
      <c r="C248" s="386"/>
      <c r="D248" s="386"/>
      <c r="E248" s="387"/>
      <c r="F248" s="387"/>
      <c r="G248" s="392"/>
      <c r="H248" s="336"/>
      <c r="I248" s="336"/>
      <c r="J248" s="336"/>
    </row>
    <row r="249" spans="1:10" s="334" customFormat="1" ht="15" customHeight="1">
      <c r="A249" s="387"/>
      <c r="B249" s="387"/>
      <c r="C249" s="386"/>
      <c r="D249" s="386"/>
      <c r="E249" s="387"/>
      <c r="F249" s="387"/>
      <c r="G249" s="392"/>
      <c r="H249" s="336"/>
      <c r="I249" s="336"/>
      <c r="J249" s="336"/>
    </row>
    <row r="250" spans="1:10" s="334" customFormat="1" ht="15" customHeight="1">
      <c r="A250" s="387"/>
      <c r="B250" s="387"/>
      <c r="C250" s="386"/>
      <c r="D250" s="386"/>
      <c r="E250" s="387"/>
      <c r="F250" s="387"/>
      <c r="G250" s="392"/>
      <c r="H250" s="336"/>
      <c r="I250" s="336"/>
      <c r="J250" s="336"/>
    </row>
    <row r="251" spans="1:10" s="334" customFormat="1" ht="15" customHeight="1">
      <c r="A251" s="387"/>
      <c r="B251" s="387"/>
      <c r="C251" s="386"/>
      <c r="D251" s="386"/>
      <c r="E251" s="387"/>
      <c r="F251" s="387"/>
      <c r="G251" s="392"/>
      <c r="H251" s="336"/>
      <c r="I251" s="336"/>
      <c r="J251" s="336"/>
    </row>
    <row r="252" spans="1:10" s="334" customFormat="1" ht="15" customHeight="1">
      <c r="A252" s="387"/>
      <c r="B252" s="387"/>
      <c r="C252" s="386"/>
      <c r="D252" s="386"/>
      <c r="E252" s="387"/>
      <c r="F252" s="387"/>
      <c r="G252" s="392"/>
      <c r="H252" s="336"/>
      <c r="I252" s="336"/>
      <c r="J252" s="336"/>
    </row>
    <row r="253" spans="1:10" s="334" customFormat="1" ht="15" customHeight="1">
      <c r="A253" s="387"/>
      <c r="B253" s="387"/>
      <c r="C253" s="386"/>
      <c r="D253" s="386"/>
      <c r="E253" s="387"/>
      <c r="F253" s="387"/>
      <c r="G253" s="392"/>
      <c r="H253" s="336"/>
      <c r="I253" s="336"/>
      <c r="J253" s="336"/>
    </row>
    <row r="254" spans="1:10" s="334" customFormat="1" ht="15" customHeight="1">
      <c r="A254" s="387"/>
      <c r="B254" s="387"/>
      <c r="C254" s="386"/>
      <c r="D254" s="386"/>
      <c r="E254" s="387"/>
      <c r="F254" s="387"/>
      <c r="G254" s="392"/>
      <c r="H254" s="336"/>
      <c r="I254" s="336"/>
      <c r="J254" s="336"/>
    </row>
    <row r="255" spans="1:10" s="334" customFormat="1" ht="15" customHeight="1">
      <c r="A255" s="387"/>
      <c r="B255" s="387"/>
      <c r="C255" s="386"/>
      <c r="D255" s="386"/>
      <c r="E255" s="387"/>
      <c r="F255" s="387"/>
      <c r="G255" s="392"/>
      <c r="H255" s="336"/>
      <c r="I255" s="336"/>
      <c r="J255" s="336"/>
    </row>
    <row r="256" spans="1:10" s="334" customFormat="1" ht="15" customHeight="1">
      <c r="A256" s="387"/>
      <c r="B256" s="387"/>
      <c r="C256" s="386"/>
      <c r="D256" s="386"/>
      <c r="E256" s="387"/>
      <c r="F256" s="387"/>
      <c r="G256" s="392"/>
      <c r="H256" s="336"/>
      <c r="I256" s="336"/>
      <c r="J256" s="336"/>
    </row>
    <row r="257" spans="1:10" s="334" customFormat="1" ht="15" customHeight="1">
      <c r="A257" s="387"/>
      <c r="B257" s="387"/>
      <c r="C257" s="386"/>
      <c r="D257" s="386"/>
      <c r="E257" s="387"/>
      <c r="F257" s="387"/>
      <c r="G257" s="392"/>
      <c r="H257" s="336"/>
      <c r="I257" s="336"/>
      <c r="J257" s="336"/>
    </row>
    <row r="258" spans="1:10" s="334" customFormat="1" ht="15" customHeight="1">
      <c r="A258" s="387"/>
      <c r="B258" s="387"/>
      <c r="C258" s="386"/>
      <c r="D258" s="386"/>
      <c r="E258" s="387"/>
      <c r="F258" s="387"/>
      <c r="G258" s="392"/>
      <c r="H258" s="336"/>
      <c r="I258" s="336"/>
      <c r="J258" s="336"/>
    </row>
    <row r="259" spans="1:10" s="334" customFormat="1" ht="15" customHeight="1">
      <c r="A259" s="387"/>
      <c r="B259" s="387"/>
      <c r="C259" s="386"/>
      <c r="D259" s="386"/>
      <c r="E259" s="387"/>
      <c r="F259" s="387"/>
      <c r="G259" s="392"/>
      <c r="H259" s="336"/>
      <c r="I259" s="336"/>
      <c r="J259" s="336"/>
    </row>
    <row r="260" spans="1:10" s="334" customFormat="1" ht="15" customHeight="1">
      <c r="A260" s="387"/>
      <c r="B260" s="387"/>
      <c r="C260" s="386"/>
      <c r="D260" s="386"/>
      <c r="E260" s="387"/>
      <c r="F260" s="387"/>
      <c r="G260" s="392"/>
      <c r="H260" s="336"/>
      <c r="I260" s="336"/>
      <c r="J260" s="336"/>
    </row>
    <row r="261" spans="1:10" s="334" customFormat="1" ht="15" customHeight="1">
      <c r="A261" s="387"/>
      <c r="B261" s="387"/>
      <c r="C261" s="386"/>
      <c r="D261" s="386"/>
      <c r="E261" s="387"/>
      <c r="F261" s="387"/>
      <c r="G261" s="392"/>
      <c r="H261" s="336"/>
      <c r="I261" s="336"/>
      <c r="J261" s="336"/>
    </row>
    <row r="262" spans="1:10" s="334" customFormat="1" ht="15" customHeight="1">
      <c r="A262" s="387"/>
      <c r="B262" s="387"/>
      <c r="C262" s="386"/>
      <c r="D262" s="386"/>
      <c r="E262" s="387"/>
      <c r="F262" s="387"/>
      <c r="G262" s="392"/>
      <c r="H262" s="336"/>
      <c r="I262" s="336"/>
      <c r="J262" s="336"/>
    </row>
    <row r="263" spans="1:10" s="334" customFormat="1" ht="15" customHeight="1">
      <c r="A263" s="387"/>
      <c r="B263" s="387"/>
      <c r="C263" s="386"/>
      <c r="D263" s="386"/>
      <c r="E263" s="387"/>
      <c r="F263" s="387"/>
      <c r="G263" s="392"/>
      <c r="H263" s="336"/>
      <c r="I263" s="336"/>
      <c r="J263" s="336"/>
    </row>
    <row r="264" spans="1:10" s="334" customFormat="1" ht="15" customHeight="1">
      <c r="A264" s="387"/>
      <c r="B264" s="387"/>
      <c r="C264" s="386"/>
      <c r="D264" s="386"/>
      <c r="E264" s="387"/>
      <c r="F264" s="387"/>
      <c r="G264" s="392"/>
      <c r="H264" s="336"/>
      <c r="I264" s="336"/>
      <c r="J264" s="336"/>
    </row>
    <row r="265" spans="1:10" s="334" customFormat="1" ht="15" customHeight="1">
      <c r="A265" s="387"/>
      <c r="B265" s="387"/>
      <c r="C265" s="386"/>
      <c r="D265" s="386"/>
      <c r="E265" s="387"/>
      <c r="F265" s="387"/>
      <c r="G265" s="392"/>
      <c r="H265" s="336"/>
      <c r="I265" s="336"/>
      <c r="J265" s="336"/>
    </row>
    <row r="266" spans="1:10" s="334" customFormat="1" ht="15" customHeight="1">
      <c r="A266" s="387"/>
      <c r="B266" s="387"/>
      <c r="C266" s="386"/>
      <c r="D266" s="386"/>
      <c r="E266" s="387"/>
      <c r="F266" s="387"/>
      <c r="G266" s="392"/>
      <c r="H266" s="336"/>
      <c r="I266" s="336"/>
      <c r="J266" s="336"/>
    </row>
    <row r="267" spans="1:10" s="334" customFormat="1" ht="15" customHeight="1">
      <c r="A267" s="387"/>
      <c r="B267" s="387"/>
      <c r="C267" s="386"/>
      <c r="D267" s="386"/>
      <c r="E267" s="387"/>
      <c r="F267" s="387"/>
      <c r="G267" s="392"/>
      <c r="H267" s="336"/>
      <c r="I267" s="336"/>
      <c r="J267" s="336"/>
    </row>
    <row r="268" spans="1:10" s="334" customFormat="1" ht="15" customHeight="1">
      <c r="A268" s="387"/>
      <c r="B268" s="387"/>
      <c r="C268" s="386"/>
      <c r="D268" s="386"/>
      <c r="E268" s="387"/>
      <c r="F268" s="387"/>
      <c r="G268" s="392"/>
      <c r="H268" s="336"/>
      <c r="I268" s="336"/>
      <c r="J268" s="336"/>
    </row>
    <row r="269" spans="1:10" s="334" customFormat="1" ht="15" customHeight="1">
      <c r="A269" s="387"/>
      <c r="B269" s="387"/>
      <c r="C269" s="386"/>
      <c r="D269" s="386"/>
      <c r="E269" s="387"/>
      <c r="F269" s="387"/>
      <c r="G269" s="392"/>
      <c r="H269" s="336"/>
      <c r="I269" s="336"/>
      <c r="J269" s="336"/>
    </row>
    <row r="270" spans="1:10" s="334" customFormat="1" ht="15" customHeight="1">
      <c r="A270" s="387"/>
      <c r="B270" s="387"/>
      <c r="C270" s="386"/>
      <c r="D270" s="386"/>
      <c r="E270" s="387"/>
      <c r="F270" s="387"/>
      <c r="G270" s="392"/>
      <c r="H270" s="336"/>
      <c r="I270" s="336"/>
      <c r="J270" s="336"/>
    </row>
    <row r="271" spans="1:10" s="334" customFormat="1" ht="15" customHeight="1">
      <c r="A271" s="387"/>
      <c r="B271" s="387"/>
      <c r="C271" s="386"/>
      <c r="D271" s="386"/>
      <c r="E271" s="387"/>
      <c r="F271" s="387"/>
      <c r="G271" s="392"/>
      <c r="H271" s="336"/>
      <c r="I271" s="336"/>
      <c r="J271" s="336"/>
    </row>
    <row r="272" spans="1:10" s="334" customFormat="1" ht="15" customHeight="1">
      <c r="A272" s="387"/>
      <c r="B272" s="387"/>
      <c r="C272" s="386"/>
      <c r="D272" s="386"/>
      <c r="E272" s="387"/>
      <c r="F272" s="387"/>
      <c r="G272" s="392"/>
      <c r="H272" s="336"/>
      <c r="I272" s="336"/>
      <c r="J272" s="336"/>
    </row>
    <row r="273" spans="1:10" s="334" customFormat="1" ht="15" customHeight="1">
      <c r="A273" s="387"/>
      <c r="B273" s="387"/>
      <c r="C273" s="386"/>
      <c r="D273" s="386"/>
      <c r="E273" s="387"/>
      <c r="F273" s="387"/>
      <c r="G273" s="392"/>
      <c r="H273" s="336"/>
      <c r="I273" s="336"/>
      <c r="J273" s="336"/>
    </row>
    <row r="274" spans="1:10" s="334" customFormat="1" ht="15" customHeight="1">
      <c r="A274" s="387"/>
      <c r="B274" s="387"/>
      <c r="C274" s="386"/>
      <c r="D274" s="386"/>
      <c r="E274" s="387"/>
      <c r="F274" s="387"/>
      <c r="G274" s="392"/>
      <c r="H274" s="336"/>
      <c r="I274" s="336"/>
      <c r="J274" s="336"/>
    </row>
    <row r="275" spans="1:10" s="334" customFormat="1" ht="15" customHeight="1">
      <c r="A275" s="387"/>
      <c r="B275" s="387"/>
      <c r="C275" s="386"/>
      <c r="D275" s="386"/>
      <c r="E275" s="387"/>
      <c r="F275" s="387"/>
      <c r="G275" s="392"/>
      <c r="H275" s="336"/>
      <c r="I275" s="336"/>
      <c r="J275" s="336"/>
    </row>
    <row r="276" spans="1:10" s="334" customFormat="1" ht="15" customHeight="1">
      <c r="A276" s="387"/>
      <c r="B276" s="387"/>
      <c r="C276" s="386"/>
      <c r="D276" s="386"/>
      <c r="E276" s="387"/>
      <c r="F276" s="387"/>
      <c r="G276" s="392"/>
      <c r="H276" s="336"/>
      <c r="I276" s="336"/>
      <c r="J276" s="336"/>
    </row>
    <row r="277" spans="1:10" s="334" customFormat="1" ht="15" customHeight="1">
      <c r="A277" s="387"/>
      <c r="B277" s="387"/>
      <c r="C277" s="386"/>
      <c r="D277" s="386"/>
      <c r="E277" s="387"/>
      <c r="F277" s="387"/>
      <c r="G277" s="392"/>
      <c r="H277" s="336"/>
      <c r="I277" s="336"/>
      <c r="J277" s="336"/>
    </row>
    <row r="278" spans="1:10" s="334" customFormat="1" ht="15" customHeight="1">
      <c r="A278" s="387"/>
      <c r="B278" s="387"/>
      <c r="C278" s="386"/>
      <c r="D278" s="386"/>
      <c r="E278" s="387"/>
      <c r="F278" s="387"/>
      <c r="G278" s="392"/>
      <c r="H278" s="336"/>
      <c r="I278" s="336"/>
      <c r="J278" s="336"/>
    </row>
    <row r="279" spans="1:10" s="334" customFormat="1" ht="15" customHeight="1">
      <c r="A279" s="387"/>
      <c r="B279" s="387"/>
      <c r="C279" s="386"/>
      <c r="D279" s="386"/>
      <c r="E279" s="387"/>
      <c r="F279" s="387"/>
      <c r="G279" s="392"/>
      <c r="H279" s="336"/>
      <c r="I279" s="336"/>
      <c r="J279" s="336"/>
    </row>
    <row r="280" spans="1:10" s="334" customFormat="1" ht="15" customHeight="1">
      <c r="A280" s="387"/>
      <c r="B280" s="387"/>
      <c r="C280" s="386"/>
      <c r="D280" s="386"/>
      <c r="E280" s="387"/>
      <c r="F280" s="387"/>
      <c r="G280" s="392"/>
      <c r="H280" s="336"/>
      <c r="I280" s="336"/>
      <c r="J280" s="336"/>
    </row>
    <row r="281" spans="1:10" s="334" customFormat="1" ht="15" customHeight="1">
      <c r="A281" s="387"/>
      <c r="B281" s="387"/>
      <c r="C281" s="386"/>
      <c r="D281" s="386"/>
      <c r="E281" s="387"/>
      <c r="F281" s="387"/>
      <c r="G281" s="392"/>
      <c r="H281" s="336"/>
      <c r="I281" s="336"/>
      <c r="J281" s="336"/>
    </row>
    <row r="282" spans="1:10" s="334" customFormat="1" ht="15" customHeight="1">
      <c r="A282" s="387"/>
      <c r="B282" s="387"/>
      <c r="C282" s="386"/>
      <c r="D282" s="386"/>
      <c r="E282" s="387"/>
      <c r="F282" s="387"/>
      <c r="G282" s="392"/>
      <c r="H282" s="336"/>
      <c r="I282" s="336"/>
      <c r="J282" s="336"/>
    </row>
    <row r="283" spans="1:10" s="334" customFormat="1" ht="15" customHeight="1">
      <c r="A283" s="387"/>
      <c r="B283" s="387"/>
      <c r="C283" s="386"/>
      <c r="D283" s="386"/>
      <c r="E283" s="387"/>
      <c r="F283" s="387"/>
      <c r="G283" s="392"/>
      <c r="H283" s="336"/>
      <c r="I283" s="336"/>
      <c r="J283" s="336"/>
    </row>
    <row r="284" spans="1:10" s="334" customFormat="1" ht="15" customHeight="1">
      <c r="A284" s="387"/>
      <c r="B284" s="387"/>
      <c r="C284" s="386"/>
      <c r="D284" s="386"/>
      <c r="E284" s="387"/>
      <c r="F284" s="387"/>
      <c r="G284" s="392"/>
      <c r="H284" s="336"/>
      <c r="I284" s="336"/>
      <c r="J284" s="336"/>
    </row>
    <row r="285" spans="1:10" s="334" customFormat="1" ht="15" customHeight="1">
      <c r="A285" s="387"/>
      <c r="B285" s="387"/>
      <c r="C285" s="386"/>
      <c r="D285" s="386"/>
      <c r="E285" s="387"/>
      <c r="F285" s="387"/>
      <c r="G285" s="392"/>
      <c r="H285" s="336"/>
      <c r="I285" s="336"/>
      <c r="J285" s="336"/>
    </row>
    <row r="286" spans="1:10" s="334" customFormat="1" ht="15" customHeight="1">
      <c r="A286" s="387"/>
      <c r="B286" s="387"/>
      <c r="C286" s="386"/>
      <c r="D286" s="386"/>
      <c r="E286" s="387"/>
      <c r="F286" s="387"/>
      <c r="G286" s="392"/>
      <c r="H286" s="336"/>
      <c r="I286" s="336"/>
      <c r="J286" s="336"/>
    </row>
    <row r="287" spans="1:10" s="334" customFormat="1" ht="15" customHeight="1">
      <c r="A287" s="387"/>
      <c r="B287" s="387"/>
      <c r="C287" s="386"/>
      <c r="D287" s="386"/>
      <c r="E287" s="387"/>
      <c r="F287" s="387"/>
      <c r="G287" s="392"/>
      <c r="H287" s="336"/>
      <c r="I287" s="336"/>
      <c r="J287" s="336"/>
    </row>
    <row r="288" spans="1:10" s="334" customFormat="1" ht="15" customHeight="1">
      <c r="A288" s="387"/>
      <c r="B288" s="387"/>
      <c r="C288" s="386"/>
      <c r="D288" s="386"/>
      <c r="E288" s="387"/>
      <c r="F288" s="387"/>
      <c r="G288" s="392"/>
      <c r="H288" s="336"/>
      <c r="I288" s="336"/>
      <c r="J288" s="336"/>
    </row>
    <row r="289" spans="1:10" s="334" customFormat="1" ht="15" customHeight="1">
      <c r="A289" s="387"/>
      <c r="B289" s="387"/>
      <c r="C289" s="386"/>
      <c r="D289" s="386"/>
      <c r="E289" s="387"/>
      <c r="F289" s="387"/>
      <c r="G289" s="392"/>
      <c r="H289" s="336"/>
      <c r="I289" s="336"/>
      <c r="J289" s="336"/>
    </row>
    <row r="290" spans="1:10" s="334" customFormat="1" ht="15" customHeight="1">
      <c r="A290" s="387"/>
      <c r="B290" s="387"/>
      <c r="C290" s="386"/>
      <c r="D290" s="386"/>
      <c r="E290" s="387"/>
      <c r="F290" s="387"/>
      <c r="G290" s="392"/>
      <c r="H290" s="336"/>
      <c r="I290" s="336"/>
      <c r="J290" s="336"/>
    </row>
    <row r="291" spans="1:10" s="334" customFormat="1" ht="15" customHeight="1">
      <c r="A291" s="387"/>
      <c r="B291" s="387"/>
      <c r="C291" s="386"/>
      <c r="D291" s="386"/>
      <c r="E291" s="387"/>
      <c r="F291" s="387"/>
      <c r="G291" s="392"/>
      <c r="H291" s="336"/>
      <c r="I291" s="336"/>
      <c r="J291" s="336"/>
    </row>
    <row r="292" spans="1:10" s="334" customFormat="1" ht="15" customHeight="1">
      <c r="A292" s="387"/>
      <c r="B292" s="387"/>
      <c r="C292" s="386"/>
      <c r="D292" s="386"/>
      <c r="E292" s="387"/>
      <c r="F292" s="387"/>
      <c r="G292" s="392"/>
      <c r="H292" s="336"/>
      <c r="I292" s="336"/>
      <c r="J292" s="336"/>
    </row>
    <row r="293" spans="1:10" s="334" customFormat="1" ht="15" customHeight="1">
      <c r="A293" s="387"/>
      <c r="B293" s="387"/>
      <c r="C293" s="386"/>
      <c r="D293" s="386"/>
      <c r="E293" s="387"/>
      <c r="F293" s="387"/>
      <c r="G293" s="392"/>
      <c r="H293" s="336"/>
      <c r="I293" s="336"/>
      <c r="J293" s="336"/>
    </row>
    <row r="294" spans="1:10" s="334" customFormat="1" ht="15" customHeight="1">
      <c r="A294" s="387"/>
      <c r="B294" s="387"/>
      <c r="C294" s="386"/>
      <c r="D294" s="386"/>
      <c r="E294" s="387"/>
      <c r="F294" s="387"/>
      <c r="G294" s="392"/>
      <c r="H294" s="336"/>
      <c r="I294" s="336"/>
      <c r="J294" s="336"/>
    </row>
    <row r="295" spans="1:10" s="334" customFormat="1" ht="15" customHeight="1">
      <c r="A295" s="387"/>
      <c r="B295" s="387"/>
      <c r="C295" s="386"/>
      <c r="D295" s="386"/>
      <c r="E295" s="387"/>
      <c r="F295" s="387"/>
      <c r="G295" s="392"/>
      <c r="H295" s="336"/>
      <c r="I295" s="336"/>
      <c r="J295" s="336"/>
    </row>
    <row r="296" spans="1:10" s="334" customFormat="1" ht="15" customHeight="1">
      <c r="A296" s="387"/>
      <c r="B296" s="387"/>
      <c r="C296" s="386"/>
      <c r="D296" s="386"/>
      <c r="E296" s="387"/>
      <c r="F296" s="387"/>
      <c r="G296" s="392"/>
      <c r="H296" s="336"/>
      <c r="I296" s="336"/>
      <c r="J296" s="336"/>
    </row>
    <row r="297" spans="1:10" s="334" customFormat="1" ht="15" customHeight="1">
      <c r="A297" s="387"/>
      <c r="B297" s="387"/>
      <c r="C297" s="386"/>
      <c r="D297" s="386"/>
      <c r="E297" s="387"/>
      <c r="F297" s="387"/>
      <c r="G297" s="392"/>
      <c r="H297" s="336"/>
      <c r="I297" s="336"/>
      <c r="J297" s="336"/>
    </row>
    <row r="298" spans="1:10" s="334" customFormat="1" ht="15" customHeight="1">
      <c r="A298" s="387"/>
      <c r="B298" s="387"/>
      <c r="C298" s="386"/>
      <c r="D298" s="386"/>
      <c r="E298" s="387"/>
      <c r="F298" s="387"/>
      <c r="G298" s="392"/>
      <c r="H298" s="336"/>
      <c r="I298" s="336"/>
      <c r="J298" s="336"/>
    </row>
    <row r="299" spans="1:10" s="334" customFormat="1" ht="15" customHeight="1">
      <c r="A299" s="387"/>
      <c r="B299" s="387"/>
      <c r="C299" s="386"/>
      <c r="D299" s="386"/>
      <c r="E299" s="387"/>
      <c r="F299" s="387"/>
      <c r="G299" s="392"/>
      <c r="H299" s="336"/>
      <c r="I299" s="336"/>
      <c r="J299" s="336"/>
    </row>
    <row r="300" spans="1:10" s="334" customFormat="1" ht="15" customHeight="1">
      <c r="A300" s="387"/>
      <c r="B300" s="387"/>
      <c r="C300" s="386"/>
      <c r="D300" s="386"/>
      <c r="E300" s="387"/>
      <c r="F300" s="387"/>
      <c r="G300" s="392"/>
      <c r="H300" s="336"/>
      <c r="I300" s="336"/>
      <c r="J300" s="336"/>
    </row>
    <row r="301" spans="1:10" s="334" customFormat="1" ht="15" customHeight="1">
      <c r="A301" s="387"/>
      <c r="B301" s="387"/>
      <c r="C301" s="386"/>
      <c r="D301" s="386"/>
      <c r="E301" s="387"/>
      <c r="F301" s="387"/>
      <c r="G301" s="392"/>
      <c r="H301" s="336"/>
      <c r="I301" s="336"/>
      <c r="J301" s="336"/>
    </row>
    <row r="302" spans="1:10" s="334" customFormat="1" ht="15" customHeight="1">
      <c r="A302" s="387"/>
      <c r="B302" s="387"/>
      <c r="C302" s="386"/>
      <c r="D302" s="386"/>
      <c r="E302" s="387"/>
      <c r="F302" s="387"/>
      <c r="G302" s="392"/>
      <c r="H302" s="336"/>
      <c r="I302" s="336"/>
      <c r="J302" s="336"/>
    </row>
    <row r="303" spans="1:10" s="334" customFormat="1" ht="15" customHeight="1">
      <c r="A303" s="387"/>
      <c r="B303" s="387"/>
      <c r="C303" s="386"/>
      <c r="D303" s="386"/>
      <c r="E303" s="387"/>
      <c r="F303" s="387"/>
      <c r="G303" s="392"/>
      <c r="H303" s="336"/>
      <c r="I303" s="336"/>
      <c r="J303" s="336"/>
    </row>
    <row r="304" spans="1:10" s="334" customFormat="1" ht="15" customHeight="1">
      <c r="A304" s="387"/>
      <c r="B304" s="387"/>
      <c r="C304" s="386"/>
      <c r="D304" s="386"/>
      <c r="E304" s="387"/>
      <c r="F304" s="387"/>
      <c r="G304" s="392"/>
      <c r="H304" s="336"/>
      <c r="I304" s="336"/>
      <c r="J304" s="336"/>
    </row>
    <row r="305" spans="1:10" s="334" customFormat="1" ht="15" customHeight="1">
      <c r="A305" s="387"/>
      <c r="B305" s="387"/>
      <c r="C305" s="386"/>
      <c r="D305" s="386"/>
      <c r="E305" s="387"/>
      <c r="F305" s="387"/>
      <c r="G305" s="392"/>
      <c r="H305" s="336"/>
      <c r="I305" s="336"/>
      <c r="J305" s="336"/>
    </row>
    <row r="306" spans="1:10" s="334" customFormat="1" ht="15" customHeight="1">
      <c r="A306" s="387"/>
      <c r="B306" s="387"/>
      <c r="C306" s="386"/>
      <c r="D306" s="386"/>
      <c r="E306" s="387"/>
      <c r="F306" s="387"/>
      <c r="G306" s="392"/>
      <c r="H306" s="336"/>
      <c r="I306" s="336"/>
      <c r="J306" s="336"/>
    </row>
    <row r="307" spans="1:10" s="334" customFormat="1" ht="15" customHeight="1">
      <c r="A307" s="387"/>
      <c r="B307" s="387"/>
      <c r="C307" s="386"/>
      <c r="D307" s="386"/>
      <c r="E307" s="387"/>
      <c r="F307" s="387"/>
      <c r="G307" s="392"/>
      <c r="H307" s="336"/>
      <c r="I307" s="336"/>
      <c r="J307" s="336"/>
    </row>
    <row r="308" spans="1:10" s="334" customFormat="1" ht="15" customHeight="1">
      <c r="A308" s="387"/>
      <c r="B308" s="387"/>
      <c r="C308" s="386"/>
      <c r="D308" s="386"/>
      <c r="E308" s="387"/>
      <c r="F308" s="387"/>
      <c r="G308" s="392"/>
      <c r="H308" s="336"/>
      <c r="I308" s="336"/>
      <c r="J308" s="336"/>
    </row>
    <row r="309" spans="1:10" s="334" customFormat="1" ht="15" customHeight="1">
      <c r="A309" s="387"/>
      <c r="B309" s="387"/>
      <c r="C309" s="386"/>
      <c r="D309" s="386"/>
      <c r="E309" s="387"/>
      <c r="F309" s="387"/>
      <c r="G309" s="392"/>
      <c r="H309" s="336"/>
      <c r="I309" s="336"/>
      <c r="J309" s="336"/>
    </row>
    <row r="310" spans="1:10" s="334" customFormat="1" ht="15" customHeight="1">
      <c r="A310" s="387"/>
      <c r="B310" s="387"/>
      <c r="C310" s="386"/>
      <c r="D310" s="386"/>
      <c r="E310" s="387"/>
      <c r="F310" s="387"/>
      <c r="G310" s="392"/>
      <c r="H310" s="336"/>
      <c r="I310" s="336"/>
      <c r="J310" s="336"/>
    </row>
    <row r="311" spans="1:10" s="334" customFormat="1" ht="15" customHeight="1">
      <c r="A311" s="387"/>
      <c r="B311" s="387"/>
      <c r="C311" s="386"/>
      <c r="D311" s="386"/>
      <c r="E311" s="387"/>
      <c r="F311" s="387"/>
      <c r="G311" s="392"/>
      <c r="H311" s="336"/>
      <c r="I311" s="336"/>
      <c r="J311" s="336"/>
    </row>
    <row r="312" spans="1:10" s="334" customFormat="1" ht="15" customHeight="1">
      <c r="A312" s="387"/>
      <c r="B312" s="387"/>
      <c r="C312" s="386"/>
      <c r="D312" s="386"/>
      <c r="E312" s="387"/>
      <c r="F312" s="387"/>
      <c r="G312" s="392"/>
      <c r="H312" s="336"/>
      <c r="I312" s="336"/>
      <c r="J312" s="336"/>
    </row>
    <row r="313" spans="1:10" s="334" customFormat="1" ht="15" customHeight="1">
      <c r="A313" s="387"/>
      <c r="B313" s="387"/>
      <c r="C313" s="386"/>
      <c r="D313" s="386"/>
      <c r="E313" s="387"/>
      <c r="F313" s="387"/>
      <c r="G313" s="392"/>
      <c r="H313" s="336"/>
      <c r="I313" s="336"/>
      <c r="J313" s="336"/>
    </row>
    <row r="314" spans="1:10" s="334" customFormat="1" ht="15" customHeight="1">
      <c r="A314" s="387"/>
      <c r="B314" s="387"/>
      <c r="C314" s="386"/>
      <c r="D314" s="386"/>
      <c r="E314" s="387"/>
      <c r="F314" s="387"/>
      <c r="G314" s="392"/>
      <c r="H314" s="336"/>
      <c r="I314" s="336"/>
      <c r="J314" s="336"/>
    </row>
    <row r="315" spans="1:10" s="334" customFormat="1" ht="15" customHeight="1">
      <c r="A315" s="387"/>
      <c r="B315" s="387"/>
      <c r="C315" s="386"/>
      <c r="D315" s="386"/>
      <c r="E315" s="387"/>
      <c r="F315" s="387"/>
      <c r="G315" s="392"/>
      <c r="H315" s="336"/>
      <c r="I315" s="336"/>
      <c r="J315" s="336"/>
    </row>
    <row r="316" spans="1:10" s="334" customFormat="1" ht="15" customHeight="1">
      <c r="A316" s="387"/>
      <c r="B316" s="387"/>
      <c r="C316" s="386"/>
      <c r="D316" s="386"/>
      <c r="E316" s="387"/>
      <c r="F316" s="387"/>
      <c r="G316" s="392"/>
      <c r="H316" s="336"/>
      <c r="I316" s="336"/>
      <c r="J316" s="336"/>
    </row>
    <row r="317" spans="1:10" s="334" customFormat="1" ht="15" customHeight="1">
      <c r="A317" s="387"/>
      <c r="B317" s="387"/>
      <c r="C317" s="386"/>
      <c r="D317" s="386"/>
      <c r="E317" s="387"/>
      <c r="F317" s="387"/>
      <c r="G317" s="392"/>
      <c r="H317" s="336"/>
      <c r="I317" s="336"/>
      <c r="J317" s="336"/>
    </row>
    <row r="318" spans="1:10" s="334" customFormat="1" ht="15" customHeight="1">
      <c r="A318" s="387"/>
      <c r="B318" s="387"/>
      <c r="C318" s="386"/>
      <c r="D318" s="386"/>
      <c r="E318" s="387"/>
      <c r="F318" s="387"/>
      <c r="G318" s="392"/>
      <c r="H318" s="336"/>
      <c r="I318" s="336"/>
      <c r="J318" s="336"/>
    </row>
    <row r="319" spans="1:10" s="334" customFormat="1" ht="15" customHeight="1">
      <c r="A319" s="387"/>
      <c r="B319" s="387"/>
      <c r="C319" s="386"/>
      <c r="D319" s="386"/>
      <c r="E319" s="387"/>
      <c r="F319" s="387"/>
      <c r="G319" s="392"/>
      <c r="H319" s="336"/>
      <c r="I319" s="336"/>
      <c r="J319" s="336"/>
    </row>
    <row r="320" spans="1:10" s="334" customFormat="1" ht="15" customHeight="1">
      <c r="A320" s="387"/>
      <c r="B320" s="387"/>
      <c r="C320" s="386"/>
      <c r="D320" s="386"/>
      <c r="E320" s="387"/>
      <c r="F320" s="387"/>
      <c r="G320" s="392"/>
      <c r="H320" s="336"/>
      <c r="I320" s="336"/>
      <c r="J320" s="336"/>
    </row>
    <row r="321" spans="1:10" s="334" customFormat="1" ht="15" customHeight="1">
      <c r="A321" s="387"/>
      <c r="B321" s="387"/>
      <c r="C321" s="386"/>
      <c r="D321" s="386"/>
      <c r="E321" s="387"/>
      <c r="F321" s="387"/>
      <c r="G321" s="392"/>
      <c r="H321" s="336"/>
      <c r="I321" s="336"/>
      <c r="J321" s="336"/>
    </row>
    <row r="322" spans="1:10" s="334" customFormat="1" ht="15" customHeight="1">
      <c r="A322" s="387"/>
      <c r="B322" s="387"/>
      <c r="C322" s="386"/>
      <c r="D322" s="386"/>
      <c r="E322" s="387"/>
      <c r="F322" s="387"/>
      <c r="G322" s="392"/>
      <c r="H322" s="336"/>
      <c r="I322" s="336"/>
      <c r="J322" s="336"/>
    </row>
    <row r="323" spans="1:10" s="334" customFormat="1" ht="15" customHeight="1">
      <c r="A323" s="387"/>
      <c r="B323" s="387"/>
      <c r="C323" s="386"/>
      <c r="D323" s="386"/>
      <c r="E323" s="387"/>
      <c r="F323" s="387"/>
      <c r="G323" s="392"/>
      <c r="H323" s="336"/>
      <c r="I323" s="336"/>
      <c r="J323" s="336"/>
    </row>
    <row r="324" spans="1:10" s="334" customFormat="1" ht="15" customHeight="1">
      <c r="A324" s="387"/>
      <c r="B324" s="387"/>
      <c r="C324" s="386"/>
      <c r="D324" s="386"/>
      <c r="E324" s="387"/>
      <c r="F324" s="387"/>
      <c r="G324" s="392"/>
      <c r="H324" s="336"/>
      <c r="I324" s="336"/>
      <c r="J324" s="336"/>
    </row>
    <row r="325" spans="1:10" s="334" customFormat="1" ht="15" customHeight="1">
      <c r="A325" s="387"/>
      <c r="B325" s="387"/>
      <c r="C325" s="386"/>
      <c r="D325" s="386"/>
      <c r="E325" s="387"/>
      <c r="F325" s="387"/>
      <c r="G325" s="392"/>
      <c r="H325" s="336"/>
      <c r="I325" s="336"/>
      <c r="J325" s="336"/>
    </row>
    <row r="326" spans="1:10" s="334" customFormat="1" ht="15" customHeight="1">
      <c r="A326" s="387"/>
      <c r="B326" s="387"/>
      <c r="C326" s="386"/>
      <c r="D326" s="386"/>
      <c r="E326" s="387"/>
      <c r="F326" s="387"/>
      <c r="G326" s="392"/>
      <c r="H326" s="336"/>
      <c r="I326" s="336"/>
      <c r="J326" s="336"/>
    </row>
    <row r="327" spans="1:10" s="334" customFormat="1" ht="15" customHeight="1">
      <c r="A327" s="387"/>
      <c r="B327" s="387"/>
      <c r="C327" s="386"/>
      <c r="D327" s="386"/>
      <c r="E327" s="387"/>
      <c r="F327" s="387"/>
      <c r="G327" s="392"/>
      <c r="H327" s="336"/>
      <c r="I327" s="336"/>
      <c r="J327" s="336"/>
    </row>
    <row r="328" spans="1:10" s="334" customFormat="1" ht="15" customHeight="1">
      <c r="A328" s="387"/>
      <c r="B328" s="387"/>
      <c r="C328" s="386"/>
      <c r="D328" s="386"/>
      <c r="E328" s="387"/>
      <c r="F328" s="387"/>
      <c r="G328" s="392"/>
      <c r="H328" s="336"/>
      <c r="I328" s="336"/>
      <c r="J328" s="336"/>
    </row>
    <row r="329" spans="1:10" s="334" customFormat="1" ht="15" customHeight="1">
      <c r="A329" s="387"/>
      <c r="B329" s="387"/>
      <c r="C329" s="386"/>
      <c r="D329" s="386"/>
      <c r="E329" s="387"/>
      <c r="F329" s="387"/>
      <c r="G329" s="392"/>
      <c r="H329" s="336"/>
      <c r="I329" s="336"/>
      <c r="J329" s="336"/>
    </row>
    <row r="330" spans="1:10" s="334" customFormat="1" ht="15" customHeight="1">
      <c r="A330" s="387"/>
      <c r="B330" s="387"/>
      <c r="C330" s="386"/>
      <c r="D330" s="386"/>
      <c r="E330" s="387"/>
      <c r="F330" s="387"/>
      <c r="G330" s="392"/>
      <c r="H330" s="336"/>
      <c r="I330" s="336"/>
      <c r="J330" s="336"/>
    </row>
    <row r="331" spans="1:10" s="334" customFormat="1" ht="15" customHeight="1">
      <c r="A331" s="387"/>
      <c r="B331" s="387"/>
      <c r="C331" s="386"/>
      <c r="D331" s="386"/>
      <c r="E331" s="387"/>
      <c r="F331" s="387"/>
      <c r="G331" s="392"/>
      <c r="H331" s="336"/>
      <c r="I331" s="336"/>
      <c r="J331" s="336"/>
    </row>
    <row r="332" spans="1:10" s="334" customFormat="1" ht="15" customHeight="1">
      <c r="A332" s="387"/>
      <c r="B332" s="387"/>
      <c r="C332" s="386"/>
      <c r="D332" s="386"/>
      <c r="E332" s="387"/>
      <c r="F332" s="387"/>
      <c r="G332" s="392"/>
      <c r="H332" s="336"/>
      <c r="I332" s="336"/>
      <c r="J332" s="336"/>
    </row>
    <row r="333" spans="1:10" s="334" customFormat="1" ht="15" customHeight="1">
      <c r="A333" s="387"/>
      <c r="B333" s="387"/>
      <c r="C333" s="386"/>
      <c r="D333" s="386"/>
      <c r="E333" s="387"/>
      <c r="F333" s="387"/>
      <c r="G333" s="392"/>
      <c r="H333" s="336"/>
      <c r="I333" s="336"/>
      <c r="J333" s="336"/>
    </row>
    <row r="334" spans="1:10" s="334" customFormat="1" ht="15" customHeight="1">
      <c r="A334" s="387"/>
      <c r="B334" s="387"/>
      <c r="C334" s="386"/>
      <c r="D334" s="386"/>
      <c r="E334" s="387"/>
      <c r="F334" s="387"/>
      <c r="G334" s="392"/>
      <c r="H334" s="336"/>
      <c r="I334" s="336"/>
      <c r="J334" s="336"/>
    </row>
    <row r="335" spans="1:10" s="334" customFormat="1" ht="15" customHeight="1">
      <c r="A335" s="387"/>
      <c r="B335" s="387"/>
      <c r="C335" s="386"/>
      <c r="D335" s="386"/>
      <c r="E335" s="387"/>
      <c r="F335" s="387"/>
      <c r="G335" s="392"/>
      <c r="H335" s="336"/>
      <c r="I335" s="336"/>
      <c r="J335" s="336"/>
    </row>
    <row r="336" spans="1:10" s="334" customFormat="1" ht="15" customHeight="1">
      <c r="A336" s="387"/>
      <c r="B336" s="387"/>
      <c r="C336" s="386"/>
      <c r="D336" s="386"/>
      <c r="E336" s="387"/>
      <c r="F336" s="387"/>
      <c r="G336" s="392"/>
      <c r="H336" s="336"/>
      <c r="I336" s="336"/>
      <c r="J336" s="336"/>
    </row>
    <row r="337" spans="1:10" s="334" customFormat="1" ht="15" customHeight="1">
      <c r="A337" s="387"/>
      <c r="B337" s="387"/>
      <c r="C337" s="386"/>
      <c r="D337" s="386"/>
      <c r="E337" s="387"/>
      <c r="F337" s="387"/>
      <c r="G337" s="392"/>
      <c r="H337" s="336"/>
      <c r="I337" s="336"/>
      <c r="J337" s="336"/>
    </row>
    <row r="338" spans="1:10" s="334" customFormat="1" ht="15" customHeight="1">
      <c r="A338" s="387"/>
      <c r="B338" s="387"/>
      <c r="C338" s="386"/>
      <c r="D338" s="386"/>
      <c r="E338" s="387"/>
      <c r="F338" s="387"/>
      <c r="G338" s="392"/>
      <c r="H338" s="336"/>
      <c r="I338" s="336"/>
      <c r="J338" s="336"/>
    </row>
    <row r="339" spans="1:10" s="334" customFormat="1" ht="15" customHeight="1">
      <c r="A339" s="387"/>
      <c r="B339" s="387"/>
      <c r="C339" s="386"/>
      <c r="D339" s="386"/>
      <c r="E339" s="387"/>
      <c r="F339" s="387"/>
      <c r="G339" s="392"/>
      <c r="H339" s="336"/>
      <c r="I339" s="336"/>
      <c r="J339" s="336"/>
    </row>
    <row r="340" spans="1:10" s="334" customFormat="1" ht="15" customHeight="1">
      <c r="A340" s="387"/>
      <c r="B340" s="387"/>
      <c r="C340" s="386"/>
      <c r="D340" s="386"/>
      <c r="E340" s="387"/>
      <c r="F340" s="387"/>
      <c r="G340" s="392"/>
      <c r="H340" s="336"/>
      <c r="I340" s="336"/>
      <c r="J340" s="336"/>
    </row>
    <row r="341" spans="1:10" s="334" customFormat="1" ht="15" customHeight="1">
      <c r="A341" s="387"/>
      <c r="B341" s="387"/>
      <c r="C341" s="386"/>
      <c r="D341" s="386"/>
      <c r="E341" s="387"/>
      <c r="F341" s="387"/>
      <c r="G341" s="392"/>
      <c r="H341" s="336"/>
      <c r="I341" s="336"/>
      <c r="J341" s="336"/>
    </row>
    <row r="342" spans="1:10" s="334" customFormat="1" ht="15" customHeight="1">
      <c r="A342" s="387"/>
      <c r="B342" s="387"/>
      <c r="C342" s="386"/>
      <c r="D342" s="386"/>
      <c r="E342" s="387"/>
      <c r="F342" s="387"/>
      <c r="G342" s="392"/>
      <c r="H342" s="336"/>
      <c r="I342" s="336"/>
      <c r="J342" s="336"/>
    </row>
    <row r="343" spans="1:10" s="334" customFormat="1" ht="15" customHeight="1">
      <c r="A343" s="387"/>
      <c r="B343" s="387"/>
      <c r="C343" s="386"/>
      <c r="D343" s="386"/>
      <c r="E343" s="387"/>
      <c r="F343" s="387"/>
      <c r="G343" s="392"/>
      <c r="H343" s="336"/>
      <c r="I343" s="336"/>
      <c r="J343" s="336"/>
    </row>
    <row r="344" spans="1:10" s="334" customFormat="1" ht="15" customHeight="1">
      <c r="A344" s="387"/>
      <c r="B344" s="387"/>
      <c r="C344" s="386"/>
      <c r="D344" s="386"/>
      <c r="E344" s="387"/>
      <c r="F344" s="387"/>
      <c r="G344" s="392"/>
      <c r="H344" s="336"/>
      <c r="I344" s="336"/>
      <c r="J344" s="336"/>
    </row>
    <row r="345" spans="1:10" s="334" customFormat="1" ht="15" customHeight="1">
      <c r="A345" s="387"/>
      <c r="B345" s="387"/>
      <c r="C345" s="386"/>
      <c r="D345" s="386"/>
      <c r="E345" s="387"/>
      <c r="F345" s="387"/>
      <c r="G345" s="392"/>
      <c r="H345" s="336"/>
      <c r="I345" s="336"/>
      <c r="J345" s="336"/>
    </row>
    <row r="346" spans="1:10" s="334" customFormat="1" ht="15" customHeight="1">
      <c r="A346" s="387"/>
      <c r="B346" s="387"/>
      <c r="C346" s="386"/>
      <c r="D346" s="386"/>
      <c r="E346" s="387"/>
      <c r="F346" s="387"/>
      <c r="G346" s="392"/>
      <c r="H346" s="336"/>
      <c r="I346" s="336"/>
      <c r="J346" s="336"/>
    </row>
    <row r="347" spans="1:10" s="334" customFormat="1" ht="15" customHeight="1">
      <c r="A347" s="387"/>
      <c r="B347" s="387"/>
      <c r="C347" s="386"/>
      <c r="D347" s="386"/>
      <c r="E347" s="387"/>
      <c r="F347" s="387"/>
      <c r="G347" s="392"/>
      <c r="H347" s="336"/>
      <c r="I347" s="336"/>
      <c r="J347" s="336"/>
    </row>
    <row r="348" spans="1:10" s="334" customFormat="1" ht="15" customHeight="1">
      <c r="A348" s="387"/>
      <c r="B348" s="387"/>
      <c r="C348" s="386"/>
      <c r="D348" s="386"/>
      <c r="E348" s="387"/>
      <c r="F348" s="387"/>
      <c r="G348" s="392"/>
      <c r="H348" s="336"/>
      <c r="I348" s="336"/>
      <c r="J348" s="336"/>
    </row>
    <row r="349" spans="1:10" s="334" customFormat="1" ht="15" customHeight="1">
      <c r="A349" s="387"/>
      <c r="B349" s="387"/>
      <c r="C349" s="386"/>
      <c r="D349" s="386"/>
      <c r="E349" s="387"/>
      <c r="F349" s="387"/>
      <c r="G349" s="392"/>
      <c r="H349" s="336"/>
      <c r="I349" s="336"/>
      <c r="J349" s="336"/>
    </row>
    <row r="350" spans="1:10" s="334" customFormat="1" ht="15" customHeight="1">
      <c r="A350" s="387"/>
      <c r="B350" s="387"/>
      <c r="C350" s="386"/>
      <c r="D350" s="386"/>
      <c r="E350" s="387"/>
      <c r="F350" s="387"/>
      <c r="G350" s="392"/>
      <c r="H350" s="336"/>
      <c r="I350" s="336"/>
      <c r="J350" s="336"/>
    </row>
    <row r="351" spans="1:10" s="334" customFormat="1" ht="15" customHeight="1">
      <c r="A351" s="387"/>
      <c r="B351" s="387"/>
      <c r="C351" s="386"/>
      <c r="D351" s="386"/>
      <c r="E351" s="387"/>
      <c r="F351" s="387"/>
      <c r="G351" s="392"/>
      <c r="H351" s="336"/>
      <c r="I351" s="336"/>
      <c r="J351" s="336"/>
    </row>
    <row r="352" spans="1:10" s="334" customFormat="1" ht="15" customHeight="1">
      <c r="A352" s="387"/>
      <c r="B352" s="387"/>
      <c r="C352" s="386"/>
      <c r="D352" s="386"/>
      <c r="E352" s="387"/>
      <c r="F352" s="387"/>
      <c r="G352" s="392"/>
      <c r="H352" s="336"/>
      <c r="I352" s="336"/>
      <c r="J352" s="336"/>
    </row>
    <row r="353" spans="1:10" s="334" customFormat="1" ht="15" customHeight="1">
      <c r="A353" s="387"/>
      <c r="B353" s="387"/>
      <c r="C353" s="386"/>
      <c r="D353" s="386"/>
      <c r="E353" s="387"/>
      <c r="F353" s="387"/>
      <c r="G353" s="392"/>
      <c r="H353" s="336"/>
      <c r="I353" s="336"/>
      <c r="J353" s="336"/>
    </row>
  </sheetData>
  <mergeCells count="1">
    <mergeCell ref="B62:F62"/>
  </mergeCells>
  <printOptions horizontalCentered="1"/>
  <pageMargins left="0.511811023622047" right="0.511811023622047" top="0.511811023622047" bottom="0.511811023622047" header="0.511811023622047" footer="0.511811023622047"/>
  <pageSetup scale="47" firstPageNumber="2" orientation="landscape" useFirstPageNumber="1" r:id="rId1"/>
  <headerFooter scaleWithDoc="0">
    <oddFooter>&amp;R&amp;8BCE Information financière supplémentaire – Premier trimestre de 2026 Page 6</oddFooter>
  </headerFooter>
  <customProperties>
    <customPr name="FPMExcelClientCellBasedFunctionStatus" r:id="rId2"/>
    <customPr name="FPMExcelClientRefreshTime" r:id="rId3"/>
    <customPr name="OrphanNamesChecked" r:id="rId4"/>
  </customProperties>
  <ignoredErrors>
    <ignoredError sqref="C5:D5" numberStoredAsText="1"/>
  </ignoredErrors>
  <drawing r:id="rId5"/>
  <legacyDrawing r:id="rId6"/>
  <controls>
    <mc:AlternateContent xmlns:mc="http://schemas.openxmlformats.org/markup-compatibility/2006">
      <mc:Choice Requires="x14">
        <control shapeId="130049" r:id="rId7" name="FPMExcelClientSheetOptionstb1">
          <controlPr defaultSize="0" autoLine="0" r:id="rId8">
            <anchor moveWithCells="1" sizeWithCells="1">
              <from>
                <xdr:col>0</xdr:col>
                <xdr:colOff>0</xdr:colOff>
                <xdr:row>16</xdr:row>
                <xdr:rowOff>0</xdr:rowOff>
              </from>
              <to>
                <xdr:col>0</xdr:col>
                <xdr:colOff>0</xdr:colOff>
                <xdr:row>16</xdr:row>
                <xdr:rowOff>0</xdr:rowOff>
              </to>
            </anchor>
          </controlPr>
        </control>
      </mc:Choice>
      <mc:Fallback>
        <control shapeId="130049" r:id="rId7" name="FPMExcelClientSheetOptionstb1"/>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55F60-0D6E-4C72-95C0-2ADA5CFA09A4}">
  <sheetPr codeName="Sheet24">
    <pageSetUpPr fitToPage="1"/>
  </sheetPr>
  <dimension ref="A1:K347"/>
  <sheetViews>
    <sheetView showGridLines="0" view="pageBreakPreview" zoomScale="50" zoomScaleNormal="70" zoomScaleSheetLayoutView="50" zoomScalePageLayoutView="40" workbookViewId="0"/>
  </sheetViews>
  <sheetFormatPr defaultColWidth="9.140625" defaultRowHeight="26.25"/>
  <cols>
    <col min="1" max="1" width="3.7109375" style="334" customWidth="1"/>
    <col min="2" max="2" width="129.28515625" style="334" customWidth="1"/>
    <col min="3" max="3" width="17.7109375" style="335" customWidth="1"/>
    <col min="4" max="4" width="1.5703125" style="335" customWidth="1"/>
    <col min="5" max="5" width="19.42578125" style="334" customWidth="1"/>
    <col min="6" max="6" width="1.85546875" style="334" customWidth="1"/>
    <col min="7" max="9" width="17.42578125" style="334" customWidth="1"/>
    <col min="10" max="10" width="17.42578125" style="335" customWidth="1"/>
    <col min="11" max="11" width="7.28515625" style="871" customWidth="1"/>
    <col min="12" max="16384" width="9.140625" style="336"/>
  </cols>
  <sheetData>
    <row r="1" spans="1:11">
      <c r="A1" s="337"/>
      <c r="B1" s="337"/>
      <c r="C1" s="874"/>
      <c r="D1" s="874"/>
      <c r="E1" s="874"/>
      <c r="F1" s="874"/>
      <c r="G1" s="874"/>
      <c r="H1" s="873"/>
      <c r="I1" s="873"/>
      <c r="J1" s="360" t="s">
        <v>379</v>
      </c>
      <c r="K1" s="872"/>
    </row>
    <row r="2" spans="1:11" ht="3.75" customHeight="1">
      <c r="A2" s="337"/>
      <c r="B2" s="337"/>
      <c r="C2" s="337"/>
      <c r="D2" s="337"/>
      <c r="E2" s="337"/>
      <c r="F2" s="337"/>
      <c r="G2" s="337"/>
      <c r="H2" s="338"/>
      <c r="I2" s="338"/>
      <c r="J2" s="337"/>
      <c r="K2" s="872"/>
    </row>
    <row r="3" spans="1:11" ht="27.75" customHeight="1">
      <c r="A3" s="193"/>
      <c r="B3" s="193"/>
      <c r="C3" s="193"/>
      <c r="D3" s="193"/>
      <c r="E3" s="193"/>
      <c r="F3" s="193"/>
      <c r="G3" s="193"/>
      <c r="H3" s="194"/>
      <c r="I3" s="194"/>
      <c r="J3" s="34" t="s">
        <v>265</v>
      </c>
      <c r="K3" s="875"/>
    </row>
    <row r="4" spans="1:11" ht="27.75" customHeight="1">
      <c r="A4" s="193"/>
      <c r="B4" s="193"/>
      <c r="C4" s="193"/>
      <c r="D4" s="193"/>
      <c r="E4" s="1082" t="s">
        <v>60</v>
      </c>
      <c r="F4" s="193"/>
      <c r="G4" s="193"/>
      <c r="H4" s="194"/>
      <c r="I4" s="194"/>
      <c r="J4" s="193"/>
      <c r="K4" s="875"/>
    </row>
    <row r="5" spans="1:11" ht="26.25" customHeight="1">
      <c r="A5" s="904" t="s">
        <v>237</v>
      </c>
      <c r="B5" s="1331"/>
      <c r="C5" s="1128" t="s">
        <v>386</v>
      </c>
      <c r="D5" s="490"/>
      <c r="E5" s="1129" t="s">
        <v>239</v>
      </c>
      <c r="F5" s="342"/>
      <c r="G5" s="1127" t="s">
        <v>367</v>
      </c>
      <c r="H5" s="1127" t="s">
        <v>213</v>
      </c>
      <c r="I5" s="1127" t="s">
        <v>214</v>
      </c>
      <c r="J5" s="1127" t="s">
        <v>215</v>
      </c>
      <c r="K5" s="876"/>
    </row>
    <row r="6" spans="1:11" s="489" customFormat="1" ht="22.5" customHeight="1">
      <c r="A6" s="1120" t="s">
        <v>401</v>
      </c>
      <c r="B6" s="740"/>
      <c r="E6" s="740"/>
      <c r="F6" s="740"/>
      <c r="G6" s="740"/>
      <c r="K6" s="393"/>
    </row>
    <row r="7" spans="1:11" s="387" customFormat="1" ht="22.5" customHeight="1">
      <c r="A7" s="1121" t="s">
        <v>184</v>
      </c>
      <c r="B7" s="742"/>
      <c r="C7" s="486"/>
      <c r="D7" s="486"/>
      <c r="E7" s="742"/>
      <c r="F7" s="742"/>
      <c r="G7" s="742"/>
      <c r="H7" s="486"/>
      <c r="I7" s="486"/>
      <c r="J7" s="486"/>
      <c r="K7" s="742"/>
    </row>
    <row r="8" spans="1:11" s="387" customFormat="1" ht="22.5" customHeight="1">
      <c r="A8" s="1122" t="s">
        <v>253</v>
      </c>
      <c r="C8" s="1228">
        <v>1748</v>
      </c>
      <c r="D8" s="877"/>
      <c r="E8" s="1183">
        <v>7118</v>
      </c>
      <c r="F8" s="795"/>
      <c r="G8" s="1183">
        <v>1772</v>
      </c>
      <c r="H8" s="1183">
        <v>1804</v>
      </c>
      <c r="I8" s="1183">
        <v>1783</v>
      </c>
      <c r="J8" s="1183">
        <v>1759</v>
      </c>
      <c r="K8" s="878"/>
    </row>
    <row r="9" spans="1:11" s="387" customFormat="1" ht="22.5" customHeight="1">
      <c r="A9" s="1122" t="s">
        <v>254</v>
      </c>
      <c r="B9" s="742"/>
      <c r="C9" s="1185">
        <v>2013</v>
      </c>
      <c r="D9" s="756"/>
      <c r="E9" s="1184">
        <v>8119</v>
      </c>
      <c r="F9" s="1131"/>
      <c r="G9" s="1184">
        <v>2044</v>
      </c>
      <c r="H9" s="1184">
        <v>2036</v>
      </c>
      <c r="I9" s="1184">
        <v>2025</v>
      </c>
      <c r="J9" s="1184">
        <v>2014</v>
      </c>
      <c r="K9" s="754"/>
    </row>
    <row r="10" spans="1:11" s="387" customFormat="1" ht="22.5" customHeight="1">
      <c r="A10" s="1122" t="s">
        <v>255</v>
      </c>
      <c r="B10" s="754"/>
      <c r="C10" s="1229">
        <v>600</v>
      </c>
      <c r="D10" s="756"/>
      <c r="E10" s="1184">
        <v>2450</v>
      </c>
      <c r="F10" s="1131"/>
      <c r="G10" s="1230">
        <v>594</v>
      </c>
      <c r="H10" s="1230">
        <v>603</v>
      </c>
      <c r="I10" s="1230">
        <v>624</v>
      </c>
      <c r="J10" s="1230">
        <v>629</v>
      </c>
      <c r="K10" s="754"/>
    </row>
    <row r="11" spans="1:11" s="387" customFormat="1" ht="22.5" customHeight="1">
      <c r="A11" s="1122" t="s">
        <v>256</v>
      </c>
      <c r="B11" s="754"/>
      <c r="C11" s="1231">
        <v>66</v>
      </c>
      <c r="D11" s="887"/>
      <c r="E11" s="1232">
        <v>313</v>
      </c>
      <c r="F11" s="1131"/>
      <c r="G11" s="1232">
        <v>79</v>
      </c>
      <c r="H11" s="1232">
        <v>78</v>
      </c>
      <c r="I11" s="1232">
        <v>77</v>
      </c>
      <c r="J11" s="1232">
        <v>79</v>
      </c>
      <c r="K11" s="754"/>
    </row>
    <row r="12" spans="1:11" s="387" customFormat="1" ht="23.25">
      <c r="A12" s="1121" t="s">
        <v>257</v>
      </c>
      <c r="B12" s="751"/>
      <c r="C12" s="1473">
        <v>4427</v>
      </c>
      <c r="D12" s="756"/>
      <c r="E12" s="1184">
        <v>18000</v>
      </c>
      <c r="F12" s="879"/>
      <c r="G12" s="1184">
        <v>4489</v>
      </c>
      <c r="H12" s="1184">
        <v>4521</v>
      </c>
      <c r="I12" s="1184">
        <v>4509</v>
      </c>
      <c r="J12" s="1184">
        <v>4481</v>
      </c>
      <c r="K12" s="742"/>
    </row>
    <row r="13" spans="1:11" s="387" customFormat="1" ht="23.25">
      <c r="A13" s="1122" t="s">
        <v>258</v>
      </c>
      <c r="B13" s="754"/>
      <c r="C13" s="1229">
        <v>6</v>
      </c>
      <c r="D13" s="756"/>
      <c r="E13" s="1230">
        <v>28</v>
      </c>
      <c r="F13" s="1131"/>
      <c r="G13" s="1230">
        <v>7</v>
      </c>
      <c r="H13" s="1230">
        <v>7</v>
      </c>
      <c r="I13" s="1230">
        <v>7</v>
      </c>
      <c r="J13" s="1230">
        <v>7</v>
      </c>
      <c r="K13" s="1039"/>
    </row>
    <row r="14" spans="1:11" s="489" customFormat="1" ht="22.5" customHeight="1">
      <c r="A14" s="1123" t="s">
        <v>259</v>
      </c>
      <c r="B14" s="881"/>
      <c r="C14" s="1233">
        <v>4433</v>
      </c>
      <c r="D14" s="913"/>
      <c r="E14" s="1234">
        <v>18028</v>
      </c>
      <c r="F14" s="913"/>
      <c r="G14" s="1234">
        <v>4496</v>
      </c>
      <c r="H14" s="1234">
        <v>4528</v>
      </c>
      <c r="I14" s="1234">
        <v>4516</v>
      </c>
      <c r="J14" s="1234">
        <v>4488</v>
      </c>
      <c r="K14" s="742"/>
    </row>
    <row r="15" spans="1:11" s="392" customFormat="1" ht="22.5" customHeight="1">
      <c r="A15" s="1122" t="s">
        <v>253</v>
      </c>
      <c r="B15" s="742"/>
      <c r="C15" s="1229">
        <v>585</v>
      </c>
      <c r="D15" s="877"/>
      <c r="E15" s="1184">
        <v>2634</v>
      </c>
      <c r="F15" s="879"/>
      <c r="G15" s="1230">
        <v>806</v>
      </c>
      <c r="H15" s="1235">
        <v>610</v>
      </c>
      <c r="I15" s="1235">
        <v>594</v>
      </c>
      <c r="J15" s="1235">
        <v>624</v>
      </c>
      <c r="K15" s="1040"/>
    </row>
    <row r="16" spans="1:11" s="387" customFormat="1" ht="22.5" customHeight="1">
      <c r="A16" s="1122" t="s">
        <v>260</v>
      </c>
      <c r="B16" s="754"/>
      <c r="C16" s="1229">
        <v>233</v>
      </c>
      <c r="D16" s="756"/>
      <c r="E16" s="1232">
        <v>627</v>
      </c>
      <c r="F16" s="1131"/>
      <c r="G16" s="1232">
        <v>159</v>
      </c>
      <c r="H16" s="1232">
        <v>110</v>
      </c>
      <c r="I16" s="1232">
        <v>224</v>
      </c>
      <c r="J16" s="1232">
        <v>134</v>
      </c>
      <c r="K16" s="754"/>
    </row>
    <row r="17" spans="1:11" s="489" customFormat="1" ht="22.5" customHeight="1">
      <c r="A17" s="1123" t="s">
        <v>261</v>
      </c>
      <c r="B17" s="881"/>
      <c r="C17" s="1261">
        <v>818</v>
      </c>
      <c r="D17" s="913"/>
      <c r="E17" s="1234">
        <v>3261</v>
      </c>
      <c r="F17" s="885"/>
      <c r="G17" s="1236">
        <v>965</v>
      </c>
      <c r="H17" s="1236">
        <v>720</v>
      </c>
      <c r="I17" s="1236">
        <v>818</v>
      </c>
      <c r="J17" s="1236">
        <v>758</v>
      </c>
      <c r="K17" s="742"/>
    </row>
    <row r="18" spans="1:11" s="387" customFormat="1" ht="22.5" customHeight="1">
      <c r="A18" s="1121" t="s">
        <v>262</v>
      </c>
      <c r="B18" s="742"/>
      <c r="C18" s="1185">
        <v>5245</v>
      </c>
      <c r="D18" s="756"/>
      <c r="E18" s="1184">
        <v>21261</v>
      </c>
      <c r="F18" s="879"/>
      <c r="G18" s="1184">
        <v>5454</v>
      </c>
      <c r="H18" s="1184">
        <v>5241</v>
      </c>
      <c r="I18" s="1184">
        <v>5327</v>
      </c>
      <c r="J18" s="1184">
        <v>5239</v>
      </c>
      <c r="K18" s="742"/>
    </row>
    <row r="19" spans="1:11" s="489" customFormat="1" ht="22.5" customHeight="1">
      <c r="A19" s="1123" t="s">
        <v>187</v>
      </c>
      <c r="B19" s="881"/>
      <c r="C19" s="1237">
        <v>5251</v>
      </c>
      <c r="D19" s="886"/>
      <c r="E19" s="1238">
        <v>21289</v>
      </c>
      <c r="F19" s="885"/>
      <c r="G19" s="1238">
        <v>5461</v>
      </c>
      <c r="H19" s="1238">
        <v>5248</v>
      </c>
      <c r="I19" s="1238">
        <v>5334</v>
      </c>
      <c r="J19" s="1238">
        <v>5246</v>
      </c>
      <c r="K19" s="742"/>
    </row>
    <row r="20" spans="1:11" s="387" customFormat="1" ht="22.5" customHeight="1">
      <c r="A20" s="1124" t="s">
        <v>188</v>
      </c>
      <c r="B20" s="392"/>
      <c r="C20" s="1187">
        <v>-2877</v>
      </c>
      <c r="D20" s="887"/>
      <c r="E20" s="1189">
        <v>-11584</v>
      </c>
      <c r="F20" s="392"/>
      <c r="G20" s="1189">
        <v>-3048</v>
      </c>
      <c r="H20" s="1189">
        <v>-2794</v>
      </c>
      <c r="I20" s="1189">
        <v>-2895</v>
      </c>
      <c r="J20" s="1189">
        <v>-2847</v>
      </c>
      <c r="K20" s="392"/>
    </row>
    <row r="21" spans="1:11" s="387" customFormat="1" ht="23.25">
      <c r="A21" s="1125" t="s">
        <v>250</v>
      </c>
      <c r="B21" s="393"/>
      <c r="C21" s="1185">
        <v>2374</v>
      </c>
      <c r="D21" s="887"/>
      <c r="E21" s="1184">
        <v>9705</v>
      </c>
      <c r="F21" s="392"/>
      <c r="G21" s="1184">
        <v>2413</v>
      </c>
      <c r="H21" s="1184">
        <v>2454</v>
      </c>
      <c r="I21" s="1184">
        <v>2439</v>
      </c>
      <c r="J21" s="1184">
        <v>2399</v>
      </c>
      <c r="K21" s="393"/>
    </row>
    <row r="22" spans="1:11" s="888" customFormat="1" ht="23.25">
      <c r="A22" s="892" t="s">
        <v>263</v>
      </c>
      <c r="B22" s="390"/>
      <c r="C22" s="1239">
        <v>0.45210436107408114</v>
      </c>
      <c r="D22" s="889"/>
      <c r="E22" s="1241">
        <v>0.45586922823993614</v>
      </c>
      <c r="F22" s="389"/>
      <c r="G22" s="1241">
        <v>0.44186046511627908</v>
      </c>
      <c r="H22" s="1241">
        <v>0.46800000000000003</v>
      </c>
      <c r="I22" s="1241">
        <v>0.45700000000000002</v>
      </c>
      <c r="J22" s="1241">
        <v>0.45700000000000002</v>
      </c>
      <c r="K22" s="389"/>
    </row>
    <row r="23" spans="1:11" s="387" customFormat="1" ht="12.75" customHeight="1">
      <c r="A23" s="393"/>
      <c r="B23" s="900"/>
      <c r="C23" s="747"/>
      <c r="D23" s="756"/>
      <c r="E23" s="756"/>
      <c r="F23" s="392"/>
      <c r="G23" s="756"/>
      <c r="H23" s="756"/>
      <c r="I23" s="756"/>
      <c r="J23" s="756"/>
      <c r="K23" s="393"/>
    </row>
    <row r="24" spans="1:11" s="387" customFormat="1" ht="22.5" customHeight="1">
      <c r="A24" s="1124" t="s">
        <v>264</v>
      </c>
      <c r="B24" s="391"/>
      <c r="C24" s="1229">
        <v>657</v>
      </c>
      <c r="D24" s="756"/>
      <c r="E24" s="1184">
        <v>3153</v>
      </c>
      <c r="F24" s="392"/>
      <c r="G24" s="1242">
        <v>990</v>
      </c>
      <c r="H24" s="1230">
        <v>732</v>
      </c>
      <c r="I24" s="1230">
        <v>727</v>
      </c>
      <c r="J24" s="1230">
        <v>704</v>
      </c>
      <c r="K24" s="392"/>
    </row>
    <row r="25" spans="1:11" s="890" customFormat="1" ht="23.25">
      <c r="A25" s="892" t="s">
        <v>248</v>
      </c>
      <c r="B25" s="970"/>
      <c r="C25" s="1243">
        <v>0.12511902494762903</v>
      </c>
      <c r="D25" s="776"/>
      <c r="E25" s="1245">
        <v>0.14810465498614309</v>
      </c>
      <c r="F25" s="776"/>
      <c r="G25" s="1344">
        <v>0.18128547885002746</v>
      </c>
      <c r="H25" s="1245">
        <v>0.13948170731707318</v>
      </c>
      <c r="I25" s="1245">
        <v>0.13600000000000001</v>
      </c>
      <c r="J25" s="1245">
        <v>0.13400000000000001</v>
      </c>
      <c r="K25" s="774"/>
    </row>
    <row r="26" spans="1:11" s="890" customFormat="1" ht="23.25">
      <c r="A26" s="774"/>
      <c r="B26" s="970"/>
      <c r="C26" s="949"/>
      <c r="D26" s="776"/>
      <c r="E26" s="776"/>
      <c r="F26" s="776"/>
      <c r="G26" s="1436"/>
      <c r="H26" s="776"/>
      <c r="I26" s="776"/>
      <c r="J26" s="776"/>
      <c r="K26" s="774"/>
    </row>
    <row r="27" spans="1:11" s="890" customFormat="1" ht="23.25">
      <c r="A27" s="1648" t="s">
        <v>444</v>
      </c>
      <c r="B27" s="1667"/>
      <c r="C27" s="1382"/>
      <c r="D27" s="1382"/>
      <c r="E27" s="1383"/>
      <c r="F27" s="1383"/>
      <c r="G27" s="1383"/>
      <c r="H27" s="1382"/>
      <c r="I27" s="1382"/>
      <c r="J27" s="1381"/>
      <c r="K27" s="774"/>
    </row>
    <row r="28" spans="1:11" s="890" customFormat="1" ht="23.25">
      <c r="A28" s="1373" t="s">
        <v>443</v>
      </c>
      <c r="B28" s="1087"/>
      <c r="C28" s="1512"/>
      <c r="D28" s="1512"/>
      <c r="E28" s="1512"/>
      <c r="F28" s="1512"/>
      <c r="G28" s="1512"/>
      <c r="H28" s="1512"/>
      <c r="I28" s="1512"/>
      <c r="J28" s="1513"/>
      <c r="K28" s="774"/>
    </row>
    <row r="29" spans="1:11" s="890" customFormat="1" ht="23.25">
      <c r="A29" s="1651" t="s">
        <v>391</v>
      </c>
      <c r="B29" s="1122"/>
      <c r="C29" s="1514">
        <v>888</v>
      </c>
      <c r="D29" s="776"/>
      <c r="E29" s="1183">
        <v>3549</v>
      </c>
      <c r="F29" s="776"/>
      <c r="G29" s="1515">
        <v>888</v>
      </c>
      <c r="H29" s="1515">
        <v>872</v>
      </c>
      <c r="I29" s="1515">
        <v>909</v>
      </c>
      <c r="J29" s="1516">
        <v>880</v>
      </c>
      <c r="K29" s="774"/>
    </row>
    <row r="30" spans="1:11" s="890" customFormat="1" ht="23.25">
      <c r="A30" s="1651" t="s">
        <v>392</v>
      </c>
      <c r="B30" s="1122"/>
      <c r="C30" s="1517">
        <v>292</v>
      </c>
      <c r="D30" s="776"/>
      <c r="E30" s="1518">
        <v>852</v>
      </c>
      <c r="F30" s="776"/>
      <c r="G30" s="1232">
        <v>225</v>
      </c>
      <c r="H30" s="1232">
        <v>157</v>
      </c>
      <c r="I30" s="1232">
        <v>274</v>
      </c>
      <c r="J30" s="1519">
        <v>196</v>
      </c>
      <c r="K30" s="774"/>
    </row>
    <row r="31" spans="1:11" s="890" customFormat="1" ht="23.25">
      <c r="A31" s="1653" t="s">
        <v>393</v>
      </c>
      <c r="B31" s="1668"/>
      <c r="C31" s="1187">
        <v>1180</v>
      </c>
      <c r="D31" s="1380"/>
      <c r="E31" s="1189">
        <v>4401</v>
      </c>
      <c r="F31" s="768"/>
      <c r="G31" s="1189">
        <v>1113</v>
      </c>
      <c r="H31" s="1189">
        <v>1029</v>
      </c>
      <c r="I31" s="1189">
        <v>1183</v>
      </c>
      <c r="J31" s="1520">
        <v>1076</v>
      </c>
      <c r="K31" s="774"/>
    </row>
    <row r="32" spans="1:11" s="890" customFormat="1" ht="23.25">
      <c r="A32" s="1384"/>
      <c r="B32" s="1385"/>
      <c r="C32" s="777"/>
      <c r="D32" s="776"/>
      <c r="E32" s="776"/>
      <c r="F32" s="776"/>
      <c r="G32" s="395"/>
      <c r="H32" s="776"/>
      <c r="I32" s="776"/>
      <c r="J32" s="776"/>
      <c r="K32" s="774"/>
    </row>
    <row r="33" spans="1:11" s="489" customFormat="1" ht="22.5" customHeight="1">
      <c r="A33" s="1120" t="s">
        <v>402</v>
      </c>
      <c r="B33" s="740"/>
      <c r="E33" s="740"/>
      <c r="F33" s="740"/>
      <c r="G33" s="740"/>
      <c r="K33" s="393"/>
    </row>
    <row r="34" spans="1:11" s="387" customFormat="1" ht="22.5" customHeight="1">
      <c r="A34" s="1121" t="s">
        <v>184</v>
      </c>
      <c r="B34" s="742"/>
      <c r="C34" s="486"/>
      <c r="D34" s="486"/>
      <c r="E34" s="742"/>
      <c r="F34" s="742"/>
      <c r="G34" s="742"/>
      <c r="H34" s="486"/>
      <c r="I34" s="486"/>
      <c r="J34" s="486"/>
      <c r="K34" s="742"/>
    </row>
    <row r="35" spans="1:11" s="387" customFormat="1" ht="22.5" customHeight="1">
      <c r="A35" s="1122" t="s">
        <v>254</v>
      </c>
      <c r="B35" s="754"/>
      <c r="C35" s="1229">
        <v>195</v>
      </c>
      <c r="D35" s="756"/>
      <c r="E35" s="1230">
        <v>322</v>
      </c>
      <c r="F35" s="1131"/>
      <c r="G35" s="1230">
        <v>193</v>
      </c>
      <c r="H35" s="1230">
        <v>129</v>
      </c>
      <c r="I35" s="1230">
        <v>0</v>
      </c>
      <c r="J35" s="1230">
        <v>0</v>
      </c>
      <c r="K35" s="754"/>
    </row>
    <row r="36" spans="1:11" s="387" customFormat="1" ht="22.5" customHeight="1">
      <c r="A36" s="1122" t="s">
        <v>255</v>
      </c>
      <c r="B36" s="754"/>
      <c r="C36" s="1229">
        <v>36</v>
      </c>
      <c r="D36" s="756"/>
      <c r="E36" s="1230">
        <v>70</v>
      </c>
      <c r="F36" s="1131"/>
      <c r="G36" s="1230">
        <v>41</v>
      </c>
      <c r="H36" s="1230">
        <v>29</v>
      </c>
      <c r="I36" s="1230">
        <v>0</v>
      </c>
      <c r="J36" s="1230">
        <v>0</v>
      </c>
      <c r="K36" s="754"/>
    </row>
    <row r="37" spans="1:11" s="387" customFormat="1" ht="22.5" customHeight="1">
      <c r="A37" s="1122" t="s">
        <v>256</v>
      </c>
      <c r="B37" s="754"/>
      <c r="C37" s="1231">
        <v>3</v>
      </c>
      <c r="D37" s="887"/>
      <c r="E37" s="1230">
        <v>0</v>
      </c>
      <c r="F37" s="1131"/>
      <c r="G37" s="1230">
        <v>-2</v>
      </c>
      <c r="H37" s="1230">
        <v>2</v>
      </c>
      <c r="I37" s="1230">
        <v>0</v>
      </c>
      <c r="J37" s="1230">
        <v>0</v>
      </c>
      <c r="K37" s="754"/>
    </row>
    <row r="38" spans="1:11" s="489" customFormat="1" ht="22.5" customHeight="1">
      <c r="A38" s="1123" t="s">
        <v>375</v>
      </c>
      <c r="B38" s="881"/>
      <c r="C38" s="1261">
        <v>234</v>
      </c>
      <c r="D38" s="913"/>
      <c r="E38" s="1236">
        <v>392</v>
      </c>
      <c r="F38" s="913"/>
      <c r="G38" s="1236">
        <v>232</v>
      </c>
      <c r="H38" s="1236">
        <v>160</v>
      </c>
      <c r="I38" s="1236">
        <v>0</v>
      </c>
      <c r="J38" s="1236">
        <v>0</v>
      </c>
      <c r="K38" s="742"/>
    </row>
    <row r="39" spans="1:11" s="392" customFormat="1" ht="22.5" hidden="1" customHeight="1">
      <c r="A39" s="754" t="s">
        <v>163</v>
      </c>
      <c r="B39" s="742"/>
      <c r="C39" s="1056">
        <v>0</v>
      </c>
      <c r="D39" s="877"/>
      <c r="E39" s="1438">
        <v>0</v>
      </c>
      <c r="F39" s="879"/>
      <c r="G39" s="1438">
        <v>0</v>
      </c>
      <c r="H39" s="1438">
        <v>0</v>
      </c>
      <c r="I39" s="1438">
        <v>0</v>
      </c>
      <c r="J39" s="1438">
        <v>0</v>
      </c>
      <c r="K39" s="1040"/>
    </row>
    <row r="40" spans="1:11" s="489" customFormat="1" ht="22.5" customHeight="1">
      <c r="A40" s="881" t="s">
        <v>376</v>
      </c>
      <c r="B40" s="881"/>
      <c r="C40" s="1262">
        <v>234</v>
      </c>
      <c r="D40" s="886"/>
      <c r="E40" s="1263">
        <v>392</v>
      </c>
      <c r="F40" s="885"/>
      <c r="G40" s="1263">
        <v>232</v>
      </c>
      <c r="H40" s="1263">
        <v>160</v>
      </c>
      <c r="I40" s="1263">
        <v>0</v>
      </c>
      <c r="J40" s="1263">
        <v>0</v>
      </c>
      <c r="K40" s="742"/>
    </row>
    <row r="41" spans="1:11" s="387" customFormat="1" ht="22.5" customHeight="1">
      <c r="A41" s="1124" t="s">
        <v>188</v>
      </c>
      <c r="B41" s="392"/>
      <c r="C41" s="1231">
        <v>-132</v>
      </c>
      <c r="D41" s="887"/>
      <c r="E41" s="1232">
        <v>-221</v>
      </c>
      <c r="F41" s="392"/>
      <c r="G41" s="1230">
        <v>-132</v>
      </c>
      <c r="H41" s="1230">
        <v>-89</v>
      </c>
      <c r="I41" s="1230">
        <v>0</v>
      </c>
      <c r="J41" s="1230">
        <v>0</v>
      </c>
      <c r="K41" s="392"/>
    </row>
    <row r="42" spans="1:11" s="387" customFormat="1" ht="23.25">
      <c r="A42" s="1125" t="s">
        <v>250</v>
      </c>
      <c r="B42" s="393"/>
      <c r="C42" s="1229">
        <v>102</v>
      </c>
      <c r="D42" s="887"/>
      <c r="E42" s="1230">
        <v>171</v>
      </c>
      <c r="F42" s="392"/>
      <c r="G42" s="1367">
        <v>100</v>
      </c>
      <c r="H42" s="1367">
        <v>71</v>
      </c>
      <c r="I42" s="1367">
        <v>0</v>
      </c>
      <c r="J42" s="1367">
        <v>0</v>
      </c>
      <c r="K42" s="393"/>
    </row>
    <row r="43" spans="1:11" s="888" customFormat="1" ht="23.25">
      <c r="A43" s="892" t="s">
        <v>263</v>
      </c>
      <c r="B43" s="389"/>
      <c r="C43" s="1264">
        <v>0.4358974358974359</v>
      </c>
      <c r="D43" s="889"/>
      <c r="E43" s="1241">
        <v>0.43622448979591838</v>
      </c>
      <c r="F43" s="389"/>
      <c r="G43" s="1241">
        <v>0.43103448275862066</v>
      </c>
      <c r="H43" s="1241">
        <v>0.44400000000000001</v>
      </c>
      <c r="I43" s="1190">
        <v>0</v>
      </c>
      <c r="J43" s="1190">
        <v>0</v>
      </c>
      <c r="K43" s="389"/>
    </row>
    <row r="44" spans="1:11" s="387" customFormat="1" ht="12.75" customHeight="1">
      <c r="A44" s="393"/>
      <c r="B44" s="393"/>
      <c r="C44" s="762"/>
      <c r="D44" s="756"/>
      <c r="E44" s="756"/>
      <c r="F44" s="392"/>
      <c r="G44" s="756"/>
      <c r="H44" s="756"/>
      <c r="I44" s="747"/>
      <c r="J44" s="747"/>
      <c r="K44" s="393"/>
    </row>
    <row r="45" spans="1:11" s="387" customFormat="1" ht="22.5" customHeight="1">
      <c r="A45" s="1124" t="s">
        <v>264</v>
      </c>
      <c r="B45" s="392"/>
      <c r="C45" s="1229">
        <v>156</v>
      </c>
      <c r="D45" s="756"/>
      <c r="E45" s="1230">
        <v>388</v>
      </c>
      <c r="F45" s="392"/>
      <c r="G45" s="1230">
        <v>260</v>
      </c>
      <c r="H45" s="1230">
        <v>128</v>
      </c>
      <c r="I45" s="1190">
        <v>0</v>
      </c>
      <c r="J45" s="1190">
        <v>0</v>
      </c>
      <c r="K45" s="392"/>
    </row>
    <row r="46" spans="1:11" s="890" customFormat="1" ht="23.25">
      <c r="A46" s="892" t="s">
        <v>248</v>
      </c>
      <c r="B46" s="970"/>
      <c r="C46" s="1243">
        <v>0.66666666666666663</v>
      </c>
      <c r="D46" s="776"/>
      <c r="E46" s="1244">
        <v>0.98979591836734693</v>
      </c>
      <c r="F46" s="777"/>
      <c r="G46" s="1240">
        <v>1.1206896551724137</v>
      </c>
      <c r="H46" s="1241">
        <v>0.8</v>
      </c>
      <c r="I46" s="1190">
        <v>0</v>
      </c>
      <c r="J46" s="1190">
        <v>0</v>
      </c>
      <c r="K46" s="774"/>
    </row>
    <row r="47" spans="1:11" s="880" customFormat="1" ht="23.25">
      <c r="K47" s="883"/>
    </row>
    <row r="48" spans="1:11" ht="15" customHeight="1">
      <c r="A48" s="358"/>
      <c r="B48" s="358"/>
      <c r="E48" s="356"/>
      <c r="F48" s="356"/>
      <c r="G48" s="356"/>
      <c r="H48" s="356"/>
      <c r="I48" s="356"/>
    </row>
    <row r="49" spans="1:11" s="871" customFormat="1" ht="15" customHeight="1">
      <c r="A49" s="334"/>
      <c r="B49" s="334"/>
      <c r="C49" s="335"/>
      <c r="D49" s="335"/>
      <c r="E49" s="334"/>
      <c r="F49" s="334"/>
      <c r="G49" s="334"/>
      <c r="H49" s="334"/>
      <c r="I49" s="334"/>
      <c r="J49" s="335"/>
    </row>
    <row r="50" spans="1:11" s="871" customFormat="1" ht="15" customHeight="1">
      <c r="A50" s="334"/>
      <c r="B50" s="334"/>
      <c r="C50" s="335"/>
      <c r="D50" s="335"/>
      <c r="E50" s="334"/>
      <c r="F50" s="334"/>
      <c r="G50" s="334"/>
      <c r="H50" s="334"/>
      <c r="I50" s="334"/>
      <c r="J50" s="335"/>
    </row>
    <row r="51" spans="1:11">
      <c r="A51" s="358"/>
      <c r="B51" s="358"/>
      <c r="E51" s="335"/>
      <c r="F51" s="335"/>
      <c r="G51" s="335"/>
      <c r="H51" s="335"/>
      <c r="I51" s="335"/>
    </row>
    <row r="52" spans="1:11">
      <c r="A52" s="23"/>
      <c r="B52" s="23"/>
      <c r="E52" s="335"/>
      <c r="F52" s="335"/>
      <c r="G52" s="335"/>
      <c r="H52" s="335"/>
      <c r="I52" s="335"/>
    </row>
    <row r="53" spans="1:11" s="871" customFormat="1">
      <c r="A53" s="23"/>
      <c r="B53" s="23"/>
      <c r="C53" s="335"/>
      <c r="D53" s="335"/>
      <c r="E53" s="335"/>
      <c r="F53" s="334"/>
      <c r="G53" s="335"/>
      <c r="H53" s="335"/>
      <c r="I53" s="335"/>
      <c r="J53" s="335"/>
    </row>
    <row r="54" spans="1:11" s="871" customFormat="1">
      <c r="A54" s="334"/>
      <c r="B54" s="334"/>
      <c r="C54" s="335"/>
      <c r="D54" s="335"/>
      <c r="E54" s="335"/>
      <c r="F54" s="334"/>
      <c r="G54" s="335"/>
      <c r="H54" s="335"/>
      <c r="I54" s="335"/>
      <c r="J54" s="335"/>
    </row>
    <row r="55" spans="1:11" s="871" customFormat="1">
      <c r="A55" s="334"/>
      <c r="B55" s="334"/>
      <c r="C55" s="335"/>
      <c r="D55" s="335"/>
      <c r="E55" s="335"/>
      <c r="F55" s="334"/>
      <c r="G55" s="335"/>
      <c r="H55" s="335"/>
      <c r="I55" s="335"/>
      <c r="J55" s="335"/>
    </row>
    <row r="56" spans="1:11" s="871" customFormat="1">
      <c r="A56" s="334"/>
      <c r="B56" s="334"/>
      <c r="C56" s="335"/>
      <c r="D56" s="335"/>
      <c r="E56" s="335"/>
      <c r="F56" s="334"/>
      <c r="G56" s="335"/>
      <c r="H56" s="335"/>
      <c r="I56" s="335"/>
      <c r="J56" s="335"/>
    </row>
    <row r="57" spans="1:11" s="871" customFormat="1">
      <c r="A57" s="334"/>
      <c r="B57" s="334"/>
      <c r="C57" s="335"/>
      <c r="D57" s="335"/>
      <c r="E57" s="335"/>
      <c r="F57" s="334"/>
      <c r="G57" s="335"/>
      <c r="H57" s="335"/>
      <c r="I57" s="335"/>
      <c r="J57" s="335"/>
    </row>
    <row r="58" spans="1:11" s="871" customFormat="1">
      <c r="A58" s="334"/>
      <c r="B58" s="334"/>
      <c r="C58" s="335"/>
      <c r="D58" s="335"/>
      <c r="E58" s="335"/>
      <c r="F58" s="334"/>
      <c r="G58" s="335"/>
      <c r="H58" s="335"/>
      <c r="I58" s="335"/>
      <c r="J58" s="335"/>
    </row>
    <row r="59" spans="1:11" s="334" customFormat="1" ht="15" customHeight="1">
      <c r="C59" s="335"/>
      <c r="D59" s="335"/>
      <c r="J59" s="335"/>
      <c r="K59" s="871"/>
    </row>
    <row r="60" spans="1:11" s="334" customFormat="1" ht="15" customHeight="1">
      <c r="C60" s="335"/>
      <c r="D60" s="335"/>
      <c r="J60" s="335"/>
      <c r="K60" s="871"/>
    </row>
    <row r="61" spans="1:11" s="334" customFormat="1" ht="15" customHeight="1">
      <c r="C61" s="335"/>
      <c r="D61" s="335"/>
      <c r="J61" s="335"/>
      <c r="K61" s="871"/>
    </row>
    <row r="62" spans="1:11" s="334" customFormat="1" ht="15" customHeight="1">
      <c r="C62" s="335"/>
      <c r="D62" s="335"/>
      <c r="J62" s="335"/>
      <c r="K62" s="871"/>
    </row>
    <row r="63" spans="1:11" s="334" customFormat="1" ht="15" customHeight="1">
      <c r="C63" s="335"/>
      <c r="D63" s="335"/>
      <c r="J63" s="335"/>
      <c r="K63" s="871"/>
    </row>
    <row r="64" spans="1:11" s="334" customFormat="1" ht="15" customHeight="1">
      <c r="C64" s="335"/>
      <c r="D64" s="335"/>
      <c r="J64" s="335"/>
      <c r="K64" s="871"/>
    </row>
    <row r="65" spans="3:11" s="334" customFormat="1" ht="15" customHeight="1">
      <c r="C65" s="335"/>
      <c r="D65" s="335"/>
      <c r="J65" s="335"/>
      <c r="K65" s="871"/>
    </row>
    <row r="66" spans="3:11" s="334" customFormat="1" ht="15" customHeight="1">
      <c r="C66" s="335"/>
      <c r="D66" s="335"/>
      <c r="J66" s="335"/>
      <c r="K66" s="871"/>
    </row>
    <row r="67" spans="3:11" s="334" customFormat="1" ht="15" customHeight="1">
      <c r="C67" s="335"/>
      <c r="D67" s="335"/>
      <c r="J67" s="335"/>
      <c r="K67" s="871"/>
    </row>
    <row r="68" spans="3:11" s="334" customFormat="1" ht="15" customHeight="1">
      <c r="C68" s="335"/>
      <c r="D68" s="335"/>
      <c r="J68" s="335"/>
      <c r="K68" s="871"/>
    </row>
    <row r="69" spans="3:11" s="334" customFormat="1" ht="15" customHeight="1">
      <c r="C69" s="335"/>
      <c r="D69" s="335"/>
      <c r="J69" s="335"/>
      <c r="K69" s="871"/>
    </row>
    <row r="70" spans="3:11" s="334" customFormat="1" ht="15" customHeight="1">
      <c r="C70" s="335"/>
      <c r="D70" s="335"/>
      <c r="J70" s="335"/>
      <c r="K70" s="871"/>
    </row>
    <row r="71" spans="3:11" s="334" customFormat="1" ht="15" customHeight="1">
      <c r="C71" s="335"/>
      <c r="D71" s="335"/>
      <c r="J71" s="335"/>
      <c r="K71" s="871"/>
    </row>
    <row r="72" spans="3:11" s="334" customFormat="1" ht="15" customHeight="1">
      <c r="C72" s="335"/>
      <c r="D72" s="335"/>
      <c r="J72" s="335"/>
      <c r="K72" s="871"/>
    </row>
    <row r="73" spans="3:11" s="334" customFormat="1" ht="15" customHeight="1">
      <c r="C73" s="335"/>
      <c r="D73" s="335"/>
      <c r="J73" s="335"/>
      <c r="K73" s="871"/>
    </row>
    <row r="74" spans="3:11" s="334" customFormat="1" ht="15" customHeight="1">
      <c r="C74" s="335"/>
      <c r="D74" s="335"/>
      <c r="J74" s="335"/>
      <c r="K74" s="871"/>
    </row>
    <row r="75" spans="3:11" s="334" customFormat="1" ht="15" customHeight="1">
      <c r="C75" s="335"/>
      <c r="D75" s="335"/>
      <c r="J75" s="335"/>
      <c r="K75" s="871"/>
    </row>
    <row r="76" spans="3:11" s="334" customFormat="1" ht="15" customHeight="1">
      <c r="C76" s="335"/>
      <c r="D76" s="335"/>
      <c r="J76" s="335"/>
      <c r="K76" s="871"/>
    </row>
    <row r="77" spans="3:11" s="334" customFormat="1" ht="15" customHeight="1">
      <c r="C77" s="335"/>
      <c r="D77" s="335"/>
      <c r="J77" s="335"/>
      <c r="K77" s="871"/>
    </row>
    <row r="78" spans="3:11" s="334" customFormat="1" ht="15" customHeight="1">
      <c r="C78" s="335"/>
      <c r="D78" s="335"/>
      <c r="J78" s="335"/>
      <c r="K78" s="871"/>
    </row>
    <row r="79" spans="3:11" s="334" customFormat="1" ht="15" customHeight="1">
      <c r="C79" s="335"/>
      <c r="D79" s="335"/>
      <c r="J79" s="335"/>
      <c r="K79" s="871"/>
    </row>
    <row r="80" spans="3:11" s="334" customFormat="1" ht="15" customHeight="1">
      <c r="C80" s="335"/>
      <c r="D80" s="335"/>
      <c r="J80" s="335"/>
      <c r="K80" s="871"/>
    </row>
    <row r="81" spans="3:11" s="334" customFormat="1" ht="15" customHeight="1">
      <c r="C81" s="335"/>
      <c r="D81" s="335"/>
      <c r="J81" s="335"/>
      <c r="K81" s="871"/>
    </row>
    <row r="82" spans="3:11" s="334" customFormat="1" ht="15" customHeight="1">
      <c r="C82" s="335"/>
      <c r="D82" s="335"/>
      <c r="J82" s="335"/>
      <c r="K82" s="871"/>
    </row>
    <row r="83" spans="3:11" s="334" customFormat="1" ht="15" customHeight="1">
      <c r="C83" s="335"/>
      <c r="D83" s="335"/>
      <c r="J83" s="335"/>
      <c r="K83" s="871"/>
    </row>
    <row r="84" spans="3:11" s="334" customFormat="1" ht="15" customHeight="1">
      <c r="C84" s="335"/>
      <c r="D84" s="335"/>
      <c r="J84" s="335"/>
      <c r="K84" s="871"/>
    </row>
    <row r="85" spans="3:11" s="334" customFormat="1" ht="15" customHeight="1">
      <c r="C85" s="335"/>
      <c r="D85" s="335"/>
      <c r="J85" s="335"/>
      <c r="K85" s="871"/>
    </row>
    <row r="86" spans="3:11" s="334" customFormat="1" ht="15" customHeight="1">
      <c r="C86" s="335"/>
      <c r="D86" s="335"/>
      <c r="J86" s="335"/>
      <c r="K86" s="871"/>
    </row>
    <row r="87" spans="3:11" s="334" customFormat="1" ht="15" customHeight="1">
      <c r="C87" s="335"/>
      <c r="D87" s="335"/>
      <c r="J87" s="335"/>
      <c r="K87" s="871"/>
    </row>
    <row r="88" spans="3:11" s="334" customFormat="1" ht="15" customHeight="1">
      <c r="C88" s="335"/>
      <c r="D88" s="335"/>
      <c r="J88" s="335"/>
      <c r="K88" s="871"/>
    </row>
    <row r="89" spans="3:11" s="334" customFormat="1" ht="15" customHeight="1">
      <c r="C89" s="335"/>
      <c r="D89" s="335"/>
      <c r="J89" s="335"/>
      <c r="K89" s="871"/>
    </row>
    <row r="90" spans="3:11" s="334" customFormat="1" ht="15" customHeight="1">
      <c r="C90" s="335"/>
      <c r="D90" s="335"/>
      <c r="J90" s="335"/>
      <c r="K90" s="871"/>
    </row>
    <row r="91" spans="3:11" s="334" customFormat="1" ht="15" customHeight="1">
      <c r="C91" s="335"/>
      <c r="D91" s="335"/>
      <c r="J91" s="335"/>
      <c r="K91" s="871"/>
    </row>
    <row r="92" spans="3:11" s="334" customFormat="1" ht="15" customHeight="1">
      <c r="C92" s="335"/>
      <c r="D92" s="335"/>
      <c r="J92" s="335"/>
      <c r="K92" s="871"/>
    </row>
    <row r="93" spans="3:11" s="334" customFormat="1" ht="15" customHeight="1">
      <c r="C93" s="335"/>
      <c r="D93" s="335"/>
      <c r="J93" s="335"/>
      <c r="K93" s="871"/>
    </row>
    <row r="94" spans="3:11" s="334" customFormat="1" ht="15" customHeight="1">
      <c r="C94" s="335"/>
      <c r="D94" s="335"/>
      <c r="J94" s="335"/>
      <c r="K94" s="871"/>
    </row>
    <row r="95" spans="3:11" s="334" customFormat="1" ht="15" customHeight="1">
      <c r="C95" s="335"/>
      <c r="D95" s="335"/>
      <c r="J95" s="335"/>
      <c r="K95" s="871"/>
    </row>
    <row r="96" spans="3:11" s="334" customFormat="1" ht="15" customHeight="1">
      <c r="C96" s="335"/>
      <c r="D96" s="335"/>
      <c r="J96" s="335"/>
      <c r="K96" s="871"/>
    </row>
    <row r="97" spans="3:11" s="334" customFormat="1" ht="15" customHeight="1">
      <c r="C97" s="335"/>
      <c r="D97" s="335"/>
      <c r="J97" s="335"/>
      <c r="K97" s="871"/>
    </row>
    <row r="98" spans="3:11" s="334" customFormat="1" ht="15" customHeight="1">
      <c r="C98" s="335"/>
      <c r="D98" s="335"/>
      <c r="J98" s="335"/>
      <c r="K98" s="871"/>
    </row>
    <row r="99" spans="3:11" s="334" customFormat="1" ht="15" customHeight="1">
      <c r="C99" s="335"/>
      <c r="D99" s="335"/>
      <c r="J99" s="335"/>
      <c r="K99" s="871"/>
    </row>
    <row r="100" spans="3:11" s="334" customFormat="1" ht="15" customHeight="1">
      <c r="C100" s="335"/>
      <c r="D100" s="335"/>
      <c r="J100" s="335"/>
      <c r="K100" s="871"/>
    </row>
    <row r="101" spans="3:11" s="334" customFormat="1" ht="15" customHeight="1">
      <c r="C101" s="335"/>
      <c r="D101" s="335"/>
      <c r="J101" s="335"/>
      <c r="K101" s="871"/>
    </row>
    <row r="102" spans="3:11" s="334" customFormat="1" ht="15" customHeight="1">
      <c r="C102" s="335"/>
      <c r="D102" s="335"/>
      <c r="J102" s="335"/>
      <c r="K102" s="871"/>
    </row>
    <row r="103" spans="3:11" s="334" customFormat="1" ht="15" customHeight="1">
      <c r="C103" s="335"/>
      <c r="D103" s="335"/>
      <c r="J103" s="335"/>
      <c r="K103" s="871"/>
    </row>
    <row r="104" spans="3:11" s="334" customFormat="1" ht="15" customHeight="1">
      <c r="C104" s="335"/>
      <c r="D104" s="335"/>
      <c r="J104" s="335"/>
      <c r="K104" s="871"/>
    </row>
    <row r="105" spans="3:11" s="334" customFormat="1" ht="15" customHeight="1">
      <c r="C105" s="335"/>
      <c r="D105" s="335"/>
      <c r="J105" s="335"/>
      <c r="K105" s="871"/>
    </row>
    <row r="106" spans="3:11" s="334" customFormat="1" ht="15" customHeight="1">
      <c r="C106" s="335"/>
      <c r="D106" s="335"/>
      <c r="J106" s="335"/>
      <c r="K106" s="871"/>
    </row>
    <row r="107" spans="3:11" s="334" customFormat="1" ht="15" customHeight="1">
      <c r="C107" s="335"/>
      <c r="D107" s="335"/>
      <c r="J107" s="335"/>
      <c r="K107" s="871"/>
    </row>
    <row r="108" spans="3:11" s="334" customFormat="1" ht="15" customHeight="1">
      <c r="C108" s="335"/>
      <c r="D108" s="335"/>
      <c r="J108" s="335"/>
      <c r="K108" s="871"/>
    </row>
    <row r="109" spans="3:11" s="334" customFormat="1" ht="15" customHeight="1">
      <c r="C109" s="335"/>
      <c r="D109" s="335"/>
      <c r="J109" s="335"/>
      <c r="K109" s="871"/>
    </row>
    <row r="110" spans="3:11" s="334" customFormat="1" ht="15" customHeight="1">
      <c r="C110" s="335"/>
      <c r="D110" s="335"/>
      <c r="J110" s="335"/>
      <c r="K110" s="871"/>
    </row>
    <row r="111" spans="3:11" s="334" customFormat="1" ht="15" customHeight="1">
      <c r="C111" s="335"/>
      <c r="D111" s="335"/>
      <c r="J111" s="335"/>
      <c r="K111" s="871"/>
    </row>
    <row r="112" spans="3:11" s="334" customFormat="1" ht="15" customHeight="1">
      <c r="C112" s="335"/>
      <c r="D112" s="335"/>
      <c r="J112" s="335"/>
      <c r="K112" s="871"/>
    </row>
    <row r="113" spans="3:11" s="334" customFormat="1" ht="15" customHeight="1">
      <c r="C113" s="335"/>
      <c r="D113" s="335"/>
      <c r="J113" s="335"/>
      <c r="K113" s="871"/>
    </row>
    <row r="114" spans="3:11" s="334" customFormat="1" ht="15" customHeight="1">
      <c r="C114" s="335"/>
      <c r="D114" s="335"/>
      <c r="J114" s="335"/>
      <c r="K114" s="871"/>
    </row>
    <row r="115" spans="3:11" s="334" customFormat="1" ht="15" customHeight="1">
      <c r="C115" s="335"/>
      <c r="D115" s="335"/>
      <c r="J115" s="335"/>
      <c r="K115" s="871"/>
    </row>
    <row r="116" spans="3:11" s="334" customFormat="1" ht="15" customHeight="1">
      <c r="C116" s="335"/>
      <c r="D116" s="335"/>
      <c r="J116" s="335"/>
      <c r="K116" s="871"/>
    </row>
    <row r="117" spans="3:11" s="334" customFormat="1" ht="15" customHeight="1">
      <c r="C117" s="335"/>
      <c r="D117" s="335"/>
      <c r="J117" s="335"/>
      <c r="K117" s="871"/>
    </row>
    <row r="118" spans="3:11" s="334" customFormat="1" ht="15" customHeight="1">
      <c r="C118" s="335"/>
      <c r="D118" s="335"/>
      <c r="J118" s="335"/>
      <c r="K118" s="871"/>
    </row>
    <row r="119" spans="3:11" s="334" customFormat="1" ht="15" customHeight="1">
      <c r="C119" s="335"/>
      <c r="D119" s="335"/>
      <c r="J119" s="335"/>
      <c r="K119" s="871"/>
    </row>
    <row r="120" spans="3:11" s="334" customFormat="1" ht="15" customHeight="1">
      <c r="C120" s="335"/>
      <c r="D120" s="335"/>
      <c r="J120" s="335"/>
      <c r="K120" s="871"/>
    </row>
    <row r="121" spans="3:11" s="334" customFormat="1" ht="15" customHeight="1">
      <c r="C121" s="335"/>
      <c r="D121" s="335"/>
      <c r="J121" s="335"/>
      <c r="K121" s="871"/>
    </row>
    <row r="122" spans="3:11" s="334" customFormat="1" ht="15" customHeight="1">
      <c r="C122" s="335"/>
      <c r="D122" s="335"/>
      <c r="J122" s="335"/>
      <c r="K122" s="871"/>
    </row>
    <row r="123" spans="3:11" s="334" customFormat="1" ht="15" customHeight="1">
      <c r="C123" s="335"/>
      <c r="D123" s="335"/>
      <c r="J123" s="335"/>
      <c r="K123" s="871"/>
    </row>
    <row r="124" spans="3:11" s="334" customFormat="1" ht="15" customHeight="1">
      <c r="C124" s="335"/>
      <c r="D124" s="335"/>
      <c r="J124" s="335"/>
      <c r="K124" s="871"/>
    </row>
    <row r="125" spans="3:11" s="334" customFormat="1" ht="15" customHeight="1">
      <c r="C125" s="335"/>
      <c r="D125" s="335"/>
      <c r="J125" s="335"/>
      <c r="K125" s="871"/>
    </row>
    <row r="126" spans="3:11" s="334" customFormat="1" ht="15" customHeight="1">
      <c r="C126" s="335"/>
      <c r="D126" s="335"/>
      <c r="J126" s="335"/>
      <c r="K126" s="871"/>
    </row>
    <row r="127" spans="3:11" s="334" customFormat="1" ht="15" customHeight="1">
      <c r="C127" s="335"/>
      <c r="D127" s="335"/>
      <c r="J127" s="335"/>
      <c r="K127" s="871"/>
    </row>
    <row r="128" spans="3:11" s="334" customFormat="1" ht="15" customHeight="1">
      <c r="C128" s="335"/>
      <c r="D128" s="335"/>
      <c r="J128" s="335"/>
      <c r="K128" s="871"/>
    </row>
    <row r="129" spans="3:11" s="334" customFormat="1" ht="15" customHeight="1">
      <c r="C129" s="335"/>
      <c r="D129" s="335"/>
      <c r="J129" s="335"/>
      <c r="K129" s="871"/>
    </row>
    <row r="130" spans="3:11" s="334" customFormat="1" ht="15" customHeight="1">
      <c r="C130" s="335"/>
      <c r="D130" s="335"/>
      <c r="J130" s="335"/>
      <c r="K130" s="871"/>
    </row>
    <row r="131" spans="3:11" s="334" customFormat="1" ht="15" customHeight="1">
      <c r="C131" s="335"/>
      <c r="D131" s="335"/>
      <c r="J131" s="335"/>
      <c r="K131" s="871"/>
    </row>
    <row r="132" spans="3:11" s="334" customFormat="1" ht="15" customHeight="1">
      <c r="C132" s="335"/>
      <c r="D132" s="335"/>
      <c r="J132" s="335"/>
      <c r="K132" s="871"/>
    </row>
    <row r="133" spans="3:11" s="334" customFormat="1" ht="15" customHeight="1">
      <c r="C133" s="335"/>
      <c r="D133" s="335"/>
      <c r="J133" s="335"/>
      <c r="K133" s="871"/>
    </row>
    <row r="134" spans="3:11" s="334" customFormat="1" ht="15" customHeight="1">
      <c r="C134" s="335"/>
      <c r="D134" s="335"/>
      <c r="J134" s="335"/>
      <c r="K134" s="871"/>
    </row>
    <row r="135" spans="3:11" s="334" customFormat="1" ht="15" customHeight="1">
      <c r="C135" s="335"/>
      <c r="D135" s="335"/>
      <c r="J135" s="335"/>
      <c r="K135" s="871"/>
    </row>
    <row r="136" spans="3:11" s="334" customFormat="1" ht="15" customHeight="1">
      <c r="C136" s="335"/>
      <c r="D136" s="335"/>
      <c r="J136" s="335"/>
      <c r="K136" s="871"/>
    </row>
    <row r="137" spans="3:11" s="334" customFormat="1" ht="15" customHeight="1">
      <c r="C137" s="335"/>
      <c r="D137" s="335"/>
      <c r="J137" s="335"/>
      <c r="K137" s="871"/>
    </row>
    <row r="138" spans="3:11" s="334" customFormat="1" ht="15" customHeight="1">
      <c r="C138" s="335"/>
      <c r="D138" s="335"/>
      <c r="J138" s="335"/>
      <c r="K138" s="871"/>
    </row>
    <row r="139" spans="3:11" s="334" customFormat="1" ht="15" customHeight="1">
      <c r="C139" s="335"/>
      <c r="D139" s="335"/>
      <c r="J139" s="335"/>
      <c r="K139" s="871"/>
    </row>
    <row r="140" spans="3:11" s="334" customFormat="1" ht="15" customHeight="1">
      <c r="C140" s="335"/>
      <c r="D140" s="335"/>
      <c r="J140" s="335"/>
      <c r="K140" s="871"/>
    </row>
    <row r="141" spans="3:11" s="334" customFormat="1" ht="15" customHeight="1">
      <c r="C141" s="335"/>
      <c r="D141" s="335"/>
      <c r="J141" s="335"/>
      <c r="K141" s="871"/>
    </row>
    <row r="142" spans="3:11" s="334" customFormat="1" ht="15" customHeight="1">
      <c r="C142" s="335"/>
      <c r="D142" s="335"/>
      <c r="J142" s="335"/>
      <c r="K142" s="871"/>
    </row>
    <row r="143" spans="3:11" s="334" customFormat="1" ht="15" customHeight="1">
      <c r="C143" s="335"/>
      <c r="D143" s="335"/>
      <c r="J143" s="335"/>
      <c r="K143" s="871"/>
    </row>
    <row r="144" spans="3:11" s="334" customFormat="1" ht="15" customHeight="1">
      <c r="C144" s="335"/>
      <c r="D144" s="335"/>
      <c r="J144" s="335"/>
      <c r="K144" s="871"/>
    </row>
    <row r="145" spans="3:11" s="334" customFormat="1" ht="15" customHeight="1">
      <c r="C145" s="335"/>
      <c r="D145" s="335"/>
      <c r="J145" s="335"/>
      <c r="K145" s="871"/>
    </row>
    <row r="146" spans="3:11" s="334" customFormat="1" ht="15" customHeight="1">
      <c r="C146" s="335"/>
      <c r="D146" s="335"/>
      <c r="J146" s="335"/>
      <c r="K146" s="871"/>
    </row>
    <row r="147" spans="3:11" s="334" customFormat="1" ht="15" customHeight="1">
      <c r="C147" s="335"/>
      <c r="D147" s="335"/>
      <c r="J147" s="335"/>
      <c r="K147" s="871"/>
    </row>
    <row r="148" spans="3:11" s="334" customFormat="1" ht="15" customHeight="1">
      <c r="C148" s="335"/>
      <c r="D148" s="335"/>
      <c r="J148" s="335"/>
      <c r="K148" s="871"/>
    </row>
    <row r="149" spans="3:11" s="334" customFormat="1" ht="15" customHeight="1">
      <c r="C149" s="335"/>
      <c r="D149" s="335"/>
      <c r="J149" s="335"/>
      <c r="K149" s="871"/>
    </row>
    <row r="150" spans="3:11" s="334" customFormat="1" ht="15" customHeight="1">
      <c r="C150" s="335"/>
      <c r="D150" s="335"/>
      <c r="J150" s="335"/>
      <c r="K150" s="871"/>
    </row>
    <row r="151" spans="3:11" s="334" customFormat="1" ht="15" customHeight="1">
      <c r="C151" s="335"/>
      <c r="D151" s="335"/>
      <c r="J151" s="335"/>
      <c r="K151" s="871"/>
    </row>
    <row r="152" spans="3:11" s="334" customFormat="1" ht="15" customHeight="1">
      <c r="C152" s="335"/>
      <c r="D152" s="335"/>
      <c r="J152" s="335"/>
      <c r="K152" s="871"/>
    </row>
    <row r="153" spans="3:11" s="334" customFormat="1" ht="15" customHeight="1">
      <c r="C153" s="335"/>
      <c r="D153" s="335"/>
      <c r="J153" s="335"/>
      <c r="K153" s="871"/>
    </row>
    <row r="154" spans="3:11" s="334" customFormat="1" ht="15" customHeight="1">
      <c r="C154" s="335"/>
      <c r="D154" s="335"/>
      <c r="J154" s="335"/>
      <c r="K154" s="871"/>
    </row>
    <row r="155" spans="3:11" s="334" customFormat="1" ht="15" customHeight="1">
      <c r="C155" s="335"/>
      <c r="D155" s="335"/>
      <c r="J155" s="335"/>
      <c r="K155" s="871"/>
    </row>
    <row r="156" spans="3:11" s="334" customFormat="1" ht="15" customHeight="1">
      <c r="C156" s="335"/>
      <c r="D156" s="335"/>
      <c r="J156" s="335"/>
      <c r="K156" s="871"/>
    </row>
    <row r="157" spans="3:11" s="334" customFormat="1" ht="15" customHeight="1">
      <c r="C157" s="335"/>
      <c r="D157" s="335"/>
      <c r="J157" s="335"/>
      <c r="K157" s="871"/>
    </row>
    <row r="158" spans="3:11" s="334" customFormat="1" ht="15" customHeight="1">
      <c r="C158" s="335"/>
      <c r="D158" s="335"/>
      <c r="J158" s="335"/>
      <c r="K158" s="871"/>
    </row>
    <row r="159" spans="3:11" s="334" customFormat="1" ht="15" customHeight="1">
      <c r="C159" s="335"/>
      <c r="D159" s="335"/>
      <c r="J159" s="335"/>
      <c r="K159" s="871"/>
    </row>
    <row r="160" spans="3:11" s="334" customFormat="1" ht="15" customHeight="1">
      <c r="C160" s="335"/>
      <c r="D160" s="335"/>
      <c r="J160" s="335"/>
      <c r="K160" s="871"/>
    </row>
    <row r="161" spans="3:11" s="334" customFormat="1" ht="15" customHeight="1">
      <c r="C161" s="335"/>
      <c r="D161" s="335"/>
      <c r="J161" s="335"/>
      <c r="K161" s="871"/>
    </row>
    <row r="162" spans="3:11" s="334" customFormat="1" ht="15" customHeight="1">
      <c r="C162" s="335"/>
      <c r="D162" s="335"/>
      <c r="J162" s="335"/>
      <c r="K162" s="871"/>
    </row>
    <row r="163" spans="3:11" s="334" customFormat="1" ht="15" customHeight="1">
      <c r="C163" s="335"/>
      <c r="D163" s="335"/>
      <c r="J163" s="335"/>
      <c r="K163" s="871"/>
    </row>
    <row r="164" spans="3:11" s="334" customFormat="1" ht="15" customHeight="1">
      <c r="C164" s="335"/>
      <c r="D164" s="335"/>
      <c r="J164" s="335"/>
      <c r="K164" s="871"/>
    </row>
    <row r="165" spans="3:11" s="334" customFormat="1" ht="15" customHeight="1">
      <c r="C165" s="335"/>
      <c r="D165" s="335"/>
      <c r="J165" s="335"/>
      <c r="K165" s="871"/>
    </row>
    <row r="166" spans="3:11" s="334" customFormat="1" ht="15" customHeight="1">
      <c r="C166" s="335"/>
      <c r="D166" s="335"/>
      <c r="J166" s="335"/>
      <c r="K166" s="871"/>
    </row>
    <row r="167" spans="3:11" s="334" customFormat="1" ht="15" customHeight="1">
      <c r="C167" s="335"/>
      <c r="D167" s="335"/>
      <c r="J167" s="335"/>
      <c r="K167" s="871"/>
    </row>
    <row r="168" spans="3:11" s="334" customFormat="1" ht="15" customHeight="1">
      <c r="C168" s="335"/>
      <c r="D168" s="335"/>
      <c r="J168" s="335"/>
      <c r="K168" s="871"/>
    </row>
    <row r="169" spans="3:11" s="334" customFormat="1" ht="15" customHeight="1">
      <c r="C169" s="335"/>
      <c r="D169" s="335"/>
      <c r="J169" s="335"/>
      <c r="K169" s="871"/>
    </row>
    <row r="170" spans="3:11" s="334" customFormat="1" ht="15" customHeight="1">
      <c r="C170" s="335"/>
      <c r="D170" s="335"/>
      <c r="J170" s="335"/>
      <c r="K170" s="871"/>
    </row>
    <row r="171" spans="3:11" s="334" customFormat="1" ht="15" customHeight="1">
      <c r="C171" s="335"/>
      <c r="D171" s="335"/>
      <c r="J171" s="335"/>
      <c r="K171" s="871"/>
    </row>
    <row r="172" spans="3:11" s="334" customFormat="1" ht="15" customHeight="1">
      <c r="C172" s="335"/>
      <c r="D172" s="335"/>
      <c r="J172" s="335"/>
      <c r="K172" s="871"/>
    </row>
    <row r="173" spans="3:11" s="334" customFormat="1" ht="15" customHeight="1">
      <c r="C173" s="335"/>
      <c r="D173" s="335"/>
      <c r="J173" s="335"/>
      <c r="K173" s="871"/>
    </row>
    <row r="174" spans="3:11" s="334" customFormat="1" ht="15" customHeight="1">
      <c r="C174" s="335"/>
      <c r="D174" s="335"/>
      <c r="J174" s="335"/>
      <c r="K174" s="871"/>
    </row>
    <row r="175" spans="3:11" s="334" customFormat="1" ht="15" customHeight="1">
      <c r="C175" s="335"/>
      <c r="D175" s="335"/>
      <c r="J175" s="335"/>
      <c r="K175" s="871"/>
    </row>
    <row r="176" spans="3:11" s="334" customFormat="1" ht="15" customHeight="1">
      <c r="C176" s="335"/>
      <c r="D176" s="335"/>
      <c r="J176" s="335"/>
      <c r="K176" s="871"/>
    </row>
    <row r="177" spans="3:11" s="334" customFormat="1" ht="15" customHeight="1">
      <c r="C177" s="335"/>
      <c r="D177" s="335"/>
      <c r="J177" s="335"/>
      <c r="K177" s="871"/>
    </row>
    <row r="178" spans="3:11" s="334" customFormat="1" ht="15" customHeight="1">
      <c r="C178" s="335"/>
      <c r="D178" s="335"/>
      <c r="J178" s="335"/>
      <c r="K178" s="871"/>
    </row>
    <row r="179" spans="3:11" s="334" customFormat="1" ht="15" customHeight="1">
      <c r="C179" s="335"/>
      <c r="D179" s="335"/>
      <c r="J179" s="335"/>
      <c r="K179" s="871"/>
    </row>
    <row r="180" spans="3:11" s="334" customFormat="1" ht="15" customHeight="1">
      <c r="C180" s="335"/>
      <c r="D180" s="335"/>
      <c r="J180" s="335"/>
      <c r="K180" s="871"/>
    </row>
    <row r="181" spans="3:11" s="334" customFormat="1" ht="15" customHeight="1">
      <c r="C181" s="335"/>
      <c r="D181" s="335"/>
      <c r="J181" s="335"/>
      <c r="K181" s="871"/>
    </row>
    <row r="182" spans="3:11" s="334" customFormat="1" ht="15" customHeight="1">
      <c r="C182" s="335"/>
      <c r="D182" s="335"/>
      <c r="J182" s="335"/>
      <c r="K182" s="871"/>
    </row>
    <row r="183" spans="3:11" s="334" customFormat="1" ht="15" customHeight="1">
      <c r="C183" s="335"/>
      <c r="D183" s="335"/>
      <c r="J183" s="335"/>
      <c r="K183" s="871"/>
    </row>
    <row r="184" spans="3:11" s="334" customFormat="1" ht="15" customHeight="1">
      <c r="C184" s="335"/>
      <c r="D184" s="335"/>
      <c r="J184" s="335"/>
      <c r="K184" s="871"/>
    </row>
    <row r="185" spans="3:11" s="334" customFormat="1" ht="15" customHeight="1">
      <c r="C185" s="335"/>
      <c r="D185" s="335"/>
      <c r="J185" s="335"/>
      <c r="K185" s="871"/>
    </row>
    <row r="186" spans="3:11" s="334" customFormat="1" ht="15" customHeight="1">
      <c r="C186" s="335"/>
      <c r="D186" s="335"/>
      <c r="J186" s="335"/>
      <c r="K186" s="871"/>
    </row>
    <row r="187" spans="3:11" s="334" customFormat="1" ht="15" customHeight="1">
      <c r="C187" s="335"/>
      <c r="D187" s="335"/>
      <c r="J187" s="335"/>
      <c r="K187" s="871"/>
    </row>
    <row r="188" spans="3:11" s="334" customFormat="1" ht="15" customHeight="1">
      <c r="C188" s="335"/>
      <c r="D188" s="335"/>
      <c r="J188" s="335"/>
      <c r="K188" s="871"/>
    </row>
    <row r="189" spans="3:11" s="334" customFormat="1" ht="15" customHeight="1">
      <c r="C189" s="335"/>
      <c r="D189" s="335"/>
      <c r="J189" s="335"/>
      <c r="K189" s="871"/>
    </row>
    <row r="190" spans="3:11" s="334" customFormat="1" ht="15" customHeight="1">
      <c r="C190" s="335"/>
      <c r="D190" s="335"/>
      <c r="J190" s="335"/>
      <c r="K190" s="871"/>
    </row>
    <row r="191" spans="3:11" s="334" customFormat="1" ht="15" customHeight="1">
      <c r="C191" s="335"/>
      <c r="D191" s="335"/>
      <c r="J191" s="335"/>
      <c r="K191" s="871"/>
    </row>
    <row r="192" spans="3:11" s="334" customFormat="1" ht="15" customHeight="1">
      <c r="C192" s="335"/>
      <c r="D192" s="335"/>
      <c r="J192" s="335"/>
      <c r="K192" s="871"/>
    </row>
    <row r="193" spans="3:11" s="334" customFormat="1" ht="15" customHeight="1">
      <c r="C193" s="335"/>
      <c r="D193" s="335"/>
      <c r="J193" s="335"/>
      <c r="K193" s="871"/>
    </row>
    <row r="194" spans="3:11" s="334" customFormat="1" ht="15" customHeight="1">
      <c r="C194" s="335"/>
      <c r="D194" s="335"/>
      <c r="J194" s="335"/>
      <c r="K194" s="871"/>
    </row>
    <row r="195" spans="3:11" s="334" customFormat="1" ht="15" customHeight="1">
      <c r="C195" s="335"/>
      <c r="D195" s="335"/>
      <c r="J195" s="335"/>
      <c r="K195" s="871"/>
    </row>
    <row r="196" spans="3:11" s="334" customFormat="1" ht="15" customHeight="1">
      <c r="C196" s="335"/>
      <c r="D196" s="335"/>
      <c r="J196" s="335"/>
      <c r="K196" s="871"/>
    </row>
    <row r="197" spans="3:11" s="334" customFormat="1" ht="15" customHeight="1">
      <c r="C197" s="335"/>
      <c r="D197" s="335"/>
      <c r="J197" s="335"/>
      <c r="K197" s="871"/>
    </row>
    <row r="198" spans="3:11" s="334" customFormat="1" ht="15" customHeight="1">
      <c r="C198" s="335"/>
      <c r="D198" s="335"/>
      <c r="J198" s="335"/>
      <c r="K198" s="871"/>
    </row>
    <row r="199" spans="3:11" s="334" customFormat="1" ht="15" customHeight="1">
      <c r="C199" s="335"/>
      <c r="D199" s="335"/>
      <c r="J199" s="335"/>
      <c r="K199" s="871"/>
    </row>
    <row r="200" spans="3:11" s="334" customFormat="1" ht="15" customHeight="1">
      <c r="C200" s="335"/>
      <c r="D200" s="335"/>
      <c r="J200" s="335"/>
      <c r="K200" s="871"/>
    </row>
    <row r="201" spans="3:11" s="334" customFormat="1" ht="15" customHeight="1">
      <c r="C201" s="335"/>
      <c r="D201" s="335"/>
      <c r="J201" s="335"/>
      <c r="K201" s="871"/>
    </row>
    <row r="202" spans="3:11" s="334" customFormat="1" ht="15" customHeight="1">
      <c r="C202" s="335"/>
      <c r="D202" s="335"/>
      <c r="J202" s="335"/>
      <c r="K202" s="871"/>
    </row>
    <row r="203" spans="3:11" s="334" customFormat="1" ht="15" customHeight="1">
      <c r="C203" s="335"/>
      <c r="D203" s="335"/>
      <c r="J203" s="335"/>
      <c r="K203" s="871"/>
    </row>
    <row r="204" spans="3:11" s="334" customFormat="1" ht="15" customHeight="1">
      <c r="C204" s="335"/>
      <c r="D204" s="335"/>
      <c r="J204" s="335"/>
      <c r="K204" s="871"/>
    </row>
    <row r="205" spans="3:11" s="334" customFormat="1" ht="15" customHeight="1">
      <c r="C205" s="335"/>
      <c r="D205" s="335"/>
      <c r="J205" s="335"/>
      <c r="K205" s="871"/>
    </row>
    <row r="206" spans="3:11" s="334" customFormat="1" ht="15" customHeight="1">
      <c r="C206" s="335"/>
      <c r="D206" s="335"/>
      <c r="J206" s="335"/>
      <c r="K206" s="871"/>
    </row>
    <row r="207" spans="3:11" s="334" customFormat="1" ht="15" customHeight="1">
      <c r="C207" s="335"/>
      <c r="D207" s="335"/>
      <c r="J207" s="335"/>
      <c r="K207" s="871"/>
    </row>
    <row r="208" spans="3:11" s="334" customFormat="1" ht="15" customHeight="1">
      <c r="C208" s="335"/>
      <c r="D208" s="335"/>
      <c r="J208" s="335"/>
      <c r="K208" s="871"/>
    </row>
    <row r="209" spans="3:11" s="334" customFormat="1" ht="15" customHeight="1">
      <c r="C209" s="335"/>
      <c r="D209" s="335"/>
      <c r="J209" s="335"/>
      <c r="K209" s="871"/>
    </row>
    <row r="210" spans="3:11" s="334" customFormat="1" ht="15" customHeight="1">
      <c r="C210" s="335"/>
      <c r="D210" s="335"/>
      <c r="J210" s="335"/>
      <c r="K210" s="871"/>
    </row>
    <row r="211" spans="3:11" s="334" customFormat="1" ht="15" customHeight="1">
      <c r="C211" s="335"/>
      <c r="D211" s="335"/>
      <c r="J211" s="335"/>
      <c r="K211" s="871"/>
    </row>
    <row r="212" spans="3:11" s="334" customFormat="1" ht="15" customHeight="1">
      <c r="C212" s="335"/>
      <c r="D212" s="335"/>
      <c r="J212" s="335"/>
      <c r="K212" s="871"/>
    </row>
    <row r="213" spans="3:11" s="334" customFormat="1" ht="15" customHeight="1">
      <c r="C213" s="335"/>
      <c r="D213" s="335"/>
      <c r="J213" s="335"/>
      <c r="K213" s="871"/>
    </row>
    <row r="214" spans="3:11" s="334" customFormat="1" ht="15" customHeight="1">
      <c r="C214" s="335"/>
      <c r="D214" s="335"/>
      <c r="J214" s="335"/>
      <c r="K214" s="871"/>
    </row>
    <row r="215" spans="3:11" s="334" customFormat="1" ht="15" customHeight="1">
      <c r="C215" s="335"/>
      <c r="D215" s="335"/>
      <c r="J215" s="335"/>
      <c r="K215" s="871"/>
    </row>
    <row r="216" spans="3:11" s="334" customFormat="1" ht="15" customHeight="1">
      <c r="C216" s="335"/>
      <c r="D216" s="335"/>
      <c r="J216" s="335"/>
      <c r="K216" s="871"/>
    </row>
    <row r="217" spans="3:11" s="334" customFormat="1" ht="15" customHeight="1">
      <c r="C217" s="335"/>
      <c r="D217" s="335"/>
      <c r="J217" s="335"/>
      <c r="K217" s="871"/>
    </row>
    <row r="218" spans="3:11" s="334" customFormat="1" ht="15" customHeight="1">
      <c r="C218" s="335"/>
      <c r="D218" s="335"/>
      <c r="J218" s="335"/>
      <c r="K218" s="871"/>
    </row>
    <row r="219" spans="3:11" s="334" customFormat="1" ht="15" customHeight="1">
      <c r="C219" s="335"/>
      <c r="D219" s="335"/>
      <c r="J219" s="335"/>
      <c r="K219" s="871"/>
    </row>
    <row r="220" spans="3:11" s="334" customFormat="1" ht="15" customHeight="1">
      <c r="C220" s="335"/>
      <c r="D220" s="335"/>
      <c r="J220" s="335"/>
      <c r="K220" s="871"/>
    </row>
    <row r="221" spans="3:11" s="334" customFormat="1" ht="15" customHeight="1">
      <c r="C221" s="335"/>
      <c r="D221" s="335"/>
      <c r="J221" s="335"/>
      <c r="K221" s="871"/>
    </row>
    <row r="222" spans="3:11" s="334" customFormat="1" ht="15" customHeight="1">
      <c r="C222" s="335"/>
      <c r="D222" s="335"/>
      <c r="J222" s="335"/>
      <c r="K222" s="871"/>
    </row>
    <row r="223" spans="3:11" s="334" customFormat="1" ht="15" customHeight="1">
      <c r="C223" s="335"/>
      <c r="D223" s="335"/>
      <c r="J223" s="335"/>
      <c r="K223" s="871"/>
    </row>
    <row r="224" spans="3:11" s="334" customFormat="1" ht="15" customHeight="1">
      <c r="C224" s="335"/>
      <c r="D224" s="335"/>
      <c r="J224" s="335"/>
      <c r="K224" s="871"/>
    </row>
    <row r="225" spans="3:11" s="334" customFormat="1" ht="15" customHeight="1">
      <c r="C225" s="335"/>
      <c r="D225" s="335"/>
      <c r="J225" s="335"/>
      <c r="K225" s="871"/>
    </row>
    <row r="226" spans="3:11" s="334" customFormat="1" ht="15" customHeight="1">
      <c r="C226" s="335"/>
      <c r="D226" s="335"/>
      <c r="J226" s="335"/>
      <c r="K226" s="871"/>
    </row>
    <row r="227" spans="3:11" s="334" customFormat="1" ht="15" customHeight="1">
      <c r="C227" s="335"/>
      <c r="D227" s="335"/>
      <c r="J227" s="335"/>
      <c r="K227" s="871"/>
    </row>
    <row r="228" spans="3:11" s="334" customFormat="1" ht="15" customHeight="1">
      <c r="C228" s="335"/>
      <c r="D228" s="335"/>
      <c r="J228" s="335"/>
      <c r="K228" s="871"/>
    </row>
    <row r="229" spans="3:11" s="334" customFormat="1" ht="15" customHeight="1">
      <c r="C229" s="335"/>
      <c r="D229" s="335"/>
      <c r="J229" s="335"/>
      <c r="K229" s="871"/>
    </row>
    <row r="230" spans="3:11" s="334" customFormat="1" ht="15" customHeight="1">
      <c r="C230" s="335"/>
      <c r="D230" s="335"/>
      <c r="J230" s="335"/>
      <c r="K230" s="871"/>
    </row>
    <row r="231" spans="3:11" s="334" customFormat="1" ht="15" customHeight="1">
      <c r="C231" s="335"/>
      <c r="D231" s="335"/>
      <c r="J231" s="335"/>
      <c r="K231" s="871"/>
    </row>
    <row r="232" spans="3:11" s="334" customFormat="1" ht="15" customHeight="1">
      <c r="C232" s="335"/>
      <c r="D232" s="335"/>
      <c r="J232" s="335"/>
      <c r="K232" s="871"/>
    </row>
    <row r="233" spans="3:11" s="334" customFormat="1" ht="15" customHeight="1">
      <c r="C233" s="335"/>
      <c r="D233" s="335"/>
      <c r="J233" s="335"/>
      <c r="K233" s="871"/>
    </row>
    <row r="234" spans="3:11" s="334" customFormat="1" ht="15" customHeight="1">
      <c r="C234" s="335"/>
      <c r="D234" s="335"/>
      <c r="J234" s="335"/>
      <c r="K234" s="871"/>
    </row>
    <row r="235" spans="3:11" s="334" customFormat="1" ht="15" customHeight="1">
      <c r="C235" s="335"/>
      <c r="D235" s="335"/>
      <c r="J235" s="335"/>
      <c r="K235" s="871"/>
    </row>
    <row r="236" spans="3:11" s="334" customFormat="1" ht="15" customHeight="1">
      <c r="C236" s="335"/>
      <c r="D236" s="335"/>
      <c r="J236" s="335"/>
      <c r="K236" s="871"/>
    </row>
    <row r="237" spans="3:11" s="334" customFormat="1" ht="15" customHeight="1">
      <c r="C237" s="335"/>
      <c r="D237" s="335"/>
      <c r="J237" s="335"/>
      <c r="K237" s="871"/>
    </row>
    <row r="238" spans="3:11" s="334" customFormat="1" ht="15" customHeight="1">
      <c r="C238" s="335"/>
      <c r="D238" s="335"/>
      <c r="J238" s="335"/>
      <c r="K238" s="871"/>
    </row>
    <row r="239" spans="3:11" s="334" customFormat="1" ht="15" customHeight="1">
      <c r="C239" s="335"/>
      <c r="D239" s="335"/>
      <c r="J239" s="335"/>
      <c r="K239" s="871"/>
    </row>
    <row r="240" spans="3:11" s="334" customFormat="1" ht="15" customHeight="1">
      <c r="C240" s="335"/>
      <c r="D240" s="335"/>
      <c r="J240" s="335"/>
      <c r="K240" s="871"/>
    </row>
    <row r="241" spans="3:11" s="334" customFormat="1" ht="15" customHeight="1">
      <c r="C241" s="335"/>
      <c r="D241" s="335"/>
      <c r="J241" s="335"/>
      <c r="K241" s="871"/>
    </row>
    <row r="242" spans="3:11" s="334" customFormat="1" ht="15" customHeight="1">
      <c r="C242" s="335"/>
      <c r="D242" s="335"/>
      <c r="J242" s="335"/>
      <c r="K242" s="871"/>
    </row>
    <row r="243" spans="3:11" s="334" customFormat="1" ht="15" customHeight="1">
      <c r="C243" s="335"/>
      <c r="D243" s="335"/>
      <c r="J243" s="335"/>
      <c r="K243" s="871"/>
    </row>
    <row r="244" spans="3:11" s="334" customFormat="1" ht="15" customHeight="1">
      <c r="C244" s="335"/>
      <c r="D244" s="335"/>
      <c r="J244" s="335"/>
      <c r="K244" s="871"/>
    </row>
    <row r="245" spans="3:11" s="334" customFormat="1" ht="15" customHeight="1">
      <c r="C245" s="335"/>
      <c r="D245" s="335"/>
      <c r="J245" s="335"/>
      <c r="K245" s="871"/>
    </row>
    <row r="246" spans="3:11" s="334" customFormat="1" ht="15" customHeight="1">
      <c r="C246" s="335"/>
      <c r="D246" s="335"/>
      <c r="J246" s="335"/>
      <c r="K246" s="871"/>
    </row>
    <row r="247" spans="3:11" s="334" customFormat="1" ht="15" customHeight="1">
      <c r="C247" s="335"/>
      <c r="D247" s="335"/>
      <c r="J247" s="335"/>
      <c r="K247" s="871"/>
    </row>
    <row r="248" spans="3:11" s="334" customFormat="1" ht="15" customHeight="1">
      <c r="C248" s="335"/>
      <c r="D248" s="335"/>
      <c r="J248" s="335"/>
      <c r="K248" s="871"/>
    </row>
    <row r="249" spans="3:11" s="334" customFormat="1" ht="15" customHeight="1">
      <c r="C249" s="335"/>
      <c r="D249" s="335"/>
      <c r="J249" s="335"/>
      <c r="K249" s="871"/>
    </row>
    <row r="250" spans="3:11" s="334" customFormat="1" ht="15" customHeight="1">
      <c r="C250" s="335"/>
      <c r="D250" s="335"/>
      <c r="J250" s="335"/>
      <c r="K250" s="871"/>
    </row>
    <row r="251" spans="3:11" s="334" customFormat="1" ht="15" customHeight="1">
      <c r="C251" s="335"/>
      <c r="D251" s="335"/>
      <c r="J251" s="335"/>
      <c r="K251" s="871"/>
    </row>
    <row r="252" spans="3:11" s="334" customFormat="1" ht="15" customHeight="1">
      <c r="C252" s="335"/>
      <c r="D252" s="335"/>
      <c r="J252" s="335"/>
      <c r="K252" s="871"/>
    </row>
    <row r="253" spans="3:11" s="334" customFormat="1" ht="15" customHeight="1">
      <c r="C253" s="335"/>
      <c r="D253" s="335"/>
      <c r="J253" s="335"/>
      <c r="K253" s="871"/>
    </row>
    <row r="254" spans="3:11" s="334" customFormat="1" ht="15" customHeight="1">
      <c r="C254" s="335"/>
      <c r="D254" s="335"/>
      <c r="J254" s="335"/>
      <c r="K254" s="871"/>
    </row>
    <row r="255" spans="3:11" s="334" customFormat="1" ht="15" customHeight="1">
      <c r="C255" s="335"/>
      <c r="D255" s="335"/>
      <c r="J255" s="335"/>
      <c r="K255" s="871"/>
    </row>
    <row r="256" spans="3:11" s="334" customFormat="1" ht="15" customHeight="1">
      <c r="C256" s="335"/>
      <c r="D256" s="335"/>
      <c r="J256" s="335"/>
      <c r="K256" s="871"/>
    </row>
    <row r="257" spans="3:11" s="334" customFormat="1" ht="15" customHeight="1">
      <c r="C257" s="335"/>
      <c r="D257" s="335"/>
      <c r="J257" s="335"/>
      <c r="K257" s="871"/>
    </row>
    <row r="258" spans="3:11" s="334" customFormat="1" ht="15" customHeight="1">
      <c r="C258" s="335"/>
      <c r="D258" s="335"/>
      <c r="J258" s="335"/>
      <c r="K258" s="871"/>
    </row>
    <row r="259" spans="3:11" s="334" customFormat="1" ht="15" customHeight="1">
      <c r="C259" s="335"/>
      <c r="D259" s="335"/>
      <c r="J259" s="335"/>
      <c r="K259" s="871"/>
    </row>
    <row r="260" spans="3:11" s="334" customFormat="1" ht="15" customHeight="1">
      <c r="C260" s="335"/>
      <c r="D260" s="335"/>
      <c r="J260" s="335"/>
      <c r="K260" s="871"/>
    </row>
    <row r="261" spans="3:11" s="334" customFormat="1" ht="15" customHeight="1">
      <c r="C261" s="335"/>
      <c r="D261" s="335"/>
      <c r="J261" s="335"/>
      <c r="K261" s="871"/>
    </row>
    <row r="262" spans="3:11" s="334" customFormat="1" ht="15" customHeight="1">
      <c r="C262" s="335"/>
      <c r="D262" s="335"/>
      <c r="J262" s="335"/>
      <c r="K262" s="871"/>
    </row>
    <row r="263" spans="3:11" s="334" customFormat="1" ht="15" customHeight="1">
      <c r="C263" s="335"/>
      <c r="D263" s="335"/>
      <c r="J263" s="335"/>
      <c r="K263" s="871"/>
    </row>
    <row r="264" spans="3:11" s="334" customFormat="1" ht="15" customHeight="1">
      <c r="C264" s="335"/>
      <c r="D264" s="335"/>
      <c r="J264" s="335"/>
      <c r="K264" s="871"/>
    </row>
    <row r="265" spans="3:11" s="334" customFormat="1" ht="15" customHeight="1">
      <c r="C265" s="335"/>
      <c r="D265" s="335"/>
      <c r="J265" s="335"/>
      <c r="K265" s="871"/>
    </row>
    <row r="266" spans="3:11" s="334" customFormat="1" ht="15" customHeight="1">
      <c r="C266" s="335"/>
      <c r="D266" s="335"/>
      <c r="J266" s="335"/>
      <c r="K266" s="871"/>
    </row>
    <row r="267" spans="3:11" s="334" customFormat="1" ht="15" customHeight="1">
      <c r="C267" s="335"/>
      <c r="D267" s="335"/>
      <c r="J267" s="335"/>
      <c r="K267" s="871"/>
    </row>
    <row r="268" spans="3:11" s="334" customFormat="1" ht="15" customHeight="1">
      <c r="C268" s="335"/>
      <c r="D268" s="335"/>
      <c r="J268" s="335"/>
      <c r="K268" s="871"/>
    </row>
    <row r="269" spans="3:11" s="334" customFormat="1" ht="15" customHeight="1">
      <c r="C269" s="335"/>
      <c r="D269" s="335"/>
      <c r="J269" s="335"/>
      <c r="K269" s="871"/>
    </row>
    <row r="270" spans="3:11" s="334" customFormat="1" ht="15" customHeight="1">
      <c r="C270" s="335"/>
      <c r="D270" s="335"/>
      <c r="J270" s="335"/>
      <c r="K270" s="871"/>
    </row>
    <row r="271" spans="3:11" s="334" customFormat="1" ht="15" customHeight="1">
      <c r="C271" s="335"/>
      <c r="D271" s="335"/>
      <c r="J271" s="335"/>
      <c r="K271" s="871"/>
    </row>
    <row r="272" spans="3:11" s="334" customFormat="1" ht="15" customHeight="1">
      <c r="C272" s="335"/>
      <c r="D272" s="335"/>
      <c r="J272" s="335"/>
      <c r="K272" s="871"/>
    </row>
    <row r="273" spans="3:11" s="334" customFormat="1" ht="15" customHeight="1">
      <c r="C273" s="335"/>
      <c r="D273" s="335"/>
      <c r="J273" s="335"/>
      <c r="K273" s="871"/>
    </row>
    <row r="274" spans="3:11" s="334" customFormat="1" ht="15" customHeight="1">
      <c r="C274" s="335"/>
      <c r="D274" s="335"/>
      <c r="J274" s="335"/>
      <c r="K274" s="871"/>
    </row>
    <row r="275" spans="3:11" s="334" customFormat="1" ht="15" customHeight="1">
      <c r="C275" s="335"/>
      <c r="D275" s="335"/>
      <c r="J275" s="335"/>
      <c r="K275" s="871"/>
    </row>
    <row r="276" spans="3:11" s="334" customFormat="1" ht="15" customHeight="1">
      <c r="C276" s="335"/>
      <c r="D276" s="335"/>
      <c r="J276" s="335"/>
      <c r="K276" s="871"/>
    </row>
    <row r="277" spans="3:11" s="334" customFormat="1" ht="15" customHeight="1">
      <c r="C277" s="335"/>
      <c r="D277" s="335"/>
      <c r="J277" s="335"/>
      <c r="K277" s="871"/>
    </row>
    <row r="278" spans="3:11" s="334" customFormat="1" ht="15" customHeight="1">
      <c r="C278" s="335"/>
      <c r="D278" s="335"/>
      <c r="J278" s="335"/>
      <c r="K278" s="871"/>
    </row>
    <row r="279" spans="3:11" s="334" customFormat="1" ht="15" customHeight="1">
      <c r="C279" s="335"/>
      <c r="D279" s="335"/>
      <c r="J279" s="335"/>
      <c r="K279" s="871"/>
    </row>
    <row r="280" spans="3:11" s="334" customFormat="1" ht="15" customHeight="1">
      <c r="C280" s="335"/>
      <c r="D280" s="335"/>
      <c r="J280" s="335"/>
      <c r="K280" s="871"/>
    </row>
    <row r="281" spans="3:11" s="334" customFormat="1" ht="15" customHeight="1">
      <c r="C281" s="335"/>
      <c r="D281" s="335"/>
      <c r="J281" s="335"/>
      <c r="K281" s="871"/>
    </row>
    <row r="282" spans="3:11" s="334" customFormat="1" ht="15" customHeight="1">
      <c r="C282" s="335"/>
      <c r="D282" s="335"/>
      <c r="J282" s="335"/>
      <c r="K282" s="871"/>
    </row>
    <row r="283" spans="3:11" s="334" customFormat="1" ht="15" customHeight="1">
      <c r="C283" s="335"/>
      <c r="D283" s="335"/>
      <c r="J283" s="335"/>
      <c r="K283" s="871"/>
    </row>
    <row r="284" spans="3:11" s="334" customFormat="1" ht="15" customHeight="1">
      <c r="C284" s="335"/>
      <c r="D284" s="335"/>
      <c r="J284" s="335"/>
      <c r="K284" s="871"/>
    </row>
    <row r="285" spans="3:11" s="334" customFormat="1" ht="15" customHeight="1">
      <c r="C285" s="335"/>
      <c r="D285" s="335"/>
      <c r="J285" s="335"/>
      <c r="K285" s="871"/>
    </row>
    <row r="286" spans="3:11" s="334" customFormat="1" ht="15" customHeight="1">
      <c r="C286" s="335"/>
      <c r="D286" s="335"/>
      <c r="J286" s="335"/>
      <c r="K286" s="871"/>
    </row>
    <row r="287" spans="3:11" s="334" customFormat="1" ht="15" customHeight="1">
      <c r="C287" s="335"/>
      <c r="D287" s="335"/>
      <c r="J287" s="335"/>
      <c r="K287" s="871"/>
    </row>
    <row r="288" spans="3:11" s="334" customFormat="1" ht="15" customHeight="1">
      <c r="C288" s="335"/>
      <c r="D288" s="335"/>
      <c r="J288" s="335"/>
      <c r="K288" s="871"/>
    </row>
    <row r="289" spans="3:11" s="334" customFormat="1" ht="15" customHeight="1">
      <c r="C289" s="335"/>
      <c r="D289" s="335"/>
      <c r="J289" s="335"/>
      <c r="K289" s="871"/>
    </row>
    <row r="290" spans="3:11" s="334" customFormat="1" ht="15" customHeight="1">
      <c r="C290" s="335"/>
      <c r="D290" s="335"/>
      <c r="J290" s="335"/>
      <c r="K290" s="871"/>
    </row>
    <row r="291" spans="3:11" s="334" customFormat="1" ht="15" customHeight="1">
      <c r="C291" s="335"/>
      <c r="D291" s="335"/>
      <c r="J291" s="335"/>
      <c r="K291" s="871"/>
    </row>
    <row r="292" spans="3:11" s="334" customFormat="1" ht="15" customHeight="1">
      <c r="C292" s="335"/>
      <c r="D292" s="335"/>
      <c r="J292" s="335"/>
      <c r="K292" s="871"/>
    </row>
    <row r="293" spans="3:11" s="334" customFormat="1" ht="15" customHeight="1">
      <c r="C293" s="335"/>
      <c r="D293" s="335"/>
      <c r="J293" s="335"/>
      <c r="K293" s="871"/>
    </row>
    <row r="294" spans="3:11" s="334" customFormat="1" ht="15" customHeight="1">
      <c r="C294" s="335"/>
      <c r="D294" s="335"/>
      <c r="J294" s="335"/>
      <c r="K294" s="871"/>
    </row>
    <row r="295" spans="3:11" s="334" customFormat="1" ht="15" customHeight="1">
      <c r="C295" s="335"/>
      <c r="D295" s="335"/>
      <c r="J295" s="335"/>
      <c r="K295" s="871"/>
    </row>
    <row r="296" spans="3:11" s="334" customFormat="1" ht="15" customHeight="1">
      <c r="C296" s="335"/>
      <c r="D296" s="335"/>
      <c r="J296" s="335"/>
      <c r="K296" s="871"/>
    </row>
    <row r="297" spans="3:11" s="334" customFormat="1" ht="15" customHeight="1">
      <c r="C297" s="335"/>
      <c r="D297" s="335"/>
      <c r="J297" s="335"/>
      <c r="K297" s="871"/>
    </row>
    <row r="298" spans="3:11" s="334" customFormat="1" ht="15" customHeight="1">
      <c r="C298" s="335"/>
      <c r="D298" s="335"/>
      <c r="J298" s="335"/>
      <c r="K298" s="871"/>
    </row>
    <row r="299" spans="3:11" s="334" customFormat="1" ht="15" customHeight="1">
      <c r="C299" s="335"/>
      <c r="D299" s="335"/>
      <c r="J299" s="335"/>
      <c r="K299" s="871"/>
    </row>
    <row r="300" spans="3:11" s="334" customFormat="1" ht="15" customHeight="1">
      <c r="C300" s="335"/>
      <c r="D300" s="335"/>
      <c r="J300" s="335"/>
      <c r="K300" s="871"/>
    </row>
    <row r="301" spans="3:11" s="334" customFormat="1" ht="15" customHeight="1">
      <c r="C301" s="335"/>
      <c r="D301" s="335"/>
      <c r="J301" s="335"/>
      <c r="K301" s="871"/>
    </row>
    <row r="302" spans="3:11" s="334" customFormat="1" ht="15" customHeight="1">
      <c r="C302" s="335"/>
      <c r="D302" s="335"/>
      <c r="J302" s="335"/>
      <c r="K302" s="871"/>
    </row>
    <row r="303" spans="3:11" s="334" customFormat="1" ht="15" customHeight="1">
      <c r="C303" s="335"/>
      <c r="D303" s="335"/>
      <c r="J303" s="335"/>
      <c r="K303" s="871"/>
    </row>
    <row r="304" spans="3:11" s="334" customFormat="1" ht="15" customHeight="1">
      <c r="C304" s="335"/>
      <c r="D304" s="335"/>
      <c r="J304" s="335"/>
      <c r="K304" s="871"/>
    </row>
    <row r="305" spans="3:11" s="334" customFormat="1" ht="15" customHeight="1">
      <c r="C305" s="335"/>
      <c r="D305" s="335"/>
      <c r="J305" s="335"/>
      <c r="K305" s="871"/>
    </row>
    <row r="306" spans="3:11" s="334" customFormat="1" ht="15" customHeight="1">
      <c r="C306" s="335"/>
      <c r="D306" s="335"/>
      <c r="J306" s="335"/>
      <c r="K306" s="871"/>
    </row>
    <row r="307" spans="3:11" s="334" customFormat="1" ht="15" customHeight="1">
      <c r="C307" s="335"/>
      <c r="D307" s="335"/>
      <c r="J307" s="335"/>
      <c r="K307" s="871"/>
    </row>
    <row r="308" spans="3:11" s="334" customFormat="1" ht="15" customHeight="1">
      <c r="C308" s="335"/>
      <c r="D308" s="335"/>
      <c r="J308" s="335"/>
      <c r="K308" s="871"/>
    </row>
    <row r="309" spans="3:11" s="334" customFormat="1" ht="15" customHeight="1">
      <c r="C309" s="335"/>
      <c r="D309" s="335"/>
      <c r="J309" s="335"/>
      <c r="K309" s="871"/>
    </row>
    <row r="310" spans="3:11" s="334" customFormat="1" ht="15" customHeight="1">
      <c r="C310" s="335"/>
      <c r="D310" s="335"/>
      <c r="J310" s="335"/>
      <c r="K310" s="871"/>
    </row>
    <row r="311" spans="3:11" s="334" customFormat="1" ht="15" customHeight="1">
      <c r="C311" s="335"/>
      <c r="D311" s="335"/>
      <c r="J311" s="335"/>
      <c r="K311" s="871"/>
    </row>
    <row r="312" spans="3:11" s="334" customFormat="1" ht="15" customHeight="1">
      <c r="C312" s="335"/>
      <c r="D312" s="335"/>
      <c r="J312" s="335"/>
      <c r="K312" s="871"/>
    </row>
    <row r="313" spans="3:11" s="334" customFormat="1" ht="15" customHeight="1">
      <c r="C313" s="335"/>
      <c r="D313" s="335"/>
      <c r="J313" s="335"/>
      <c r="K313" s="871"/>
    </row>
    <row r="314" spans="3:11" s="334" customFormat="1" ht="15" customHeight="1">
      <c r="C314" s="335"/>
      <c r="D314" s="335"/>
      <c r="J314" s="335"/>
      <c r="K314" s="871"/>
    </row>
    <row r="315" spans="3:11" s="334" customFormat="1" ht="15" customHeight="1">
      <c r="C315" s="335"/>
      <c r="D315" s="335"/>
      <c r="J315" s="335"/>
      <c r="K315" s="871"/>
    </row>
    <row r="316" spans="3:11" s="334" customFormat="1" ht="15" customHeight="1">
      <c r="C316" s="335"/>
      <c r="D316" s="335"/>
      <c r="J316" s="335"/>
      <c r="K316" s="871"/>
    </row>
    <row r="317" spans="3:11" s="334" customFormat="1" ht="15" customHeight="1">
      <c r="C317" s="335"/>
      <c r="D317" s="335"/>
      <c r="J317" s="335"/>
      <c r="K317" s="871"/>
    </row>
    <row r="318" spans="3:11" s="334" customFormat="1" ht="15" customHeight="1">
      <c r="C318" s="335"/>
      <c r="D318" s="335"/>
      <c r="J318" s="335"/>
      <c r="K318" s="871"/>
    </row>
    <row r="319" spans="3:11" s="334" customFormat="1" ht="15" customHeight="1">
      <c r="C319" s="335"/>
      <c r="D319" s="335"/>
      <c r="J319" s="335"/>
      <c r="K319" s="871"/>
    </row>
    <row r="320" spans="3:11" s="334" customFormat="1" ht="15" customHeight="1">
      <c r="C320" s="335"/>
      <c r="D320" s="335"/>
      <c r="J320" s="335"/>
      <c r="K320" s="871"/>
    </row>
    <row r="321" spans="3:11" s="334" customFormat="1" ht="15" customHeight="1">
      <c r="C321" s="335"/>
      <c r="D321" s="335"/>
      <c r="J321" s="335"/>
      <c r="K321" s="871"/>
    </row>
    <row r="322" spans="3:11" s="334" customFormat="1" ht="15" customHeight="1">
      <c r="C322" s="335"/>
      <c r="D322" s="335"/>
      <c r="J322" s="335"/>
      <c r="K322" s="871"/>
    </row>
    <row r="323" spans="3:11" s="334" customFormat="1" ht="15" customHeight="1">
      <c r="C323" s="335"/>
      <c r="D323" s="335"/>
      <c r="J323" s="335"/>
      <c r="K323" s="871"/>
    </row>
    <row r="324" spans="3:11" s="334" customFormat="1" ht="15" customHeight="1">
      <c r="C324" s="335"/>
      <c r="D324" s="335"/>
      <c r="J324" s="335"/>
      <c r="K324" s="871"/>
    </row>
    <row r="325" spans="3:11" s="334" customFormat="1" ht="15" customHeight="1">
      <c r="C325" s="335"/>
      <c r="D325" s="335"/>
      <c r="J325" s="335"/>
      <c r="K325" s="871"/>
    </row>
    <row r="326" spans="3:11" s="334" customFormat="1" ht="15" customHeight="1">
      <c r="C326" s="335"/>
      <c r="D326" s="335"/>
      <c r="J326" s="335"/>
      <c r="K326" s="871"/>
    </row>
    <row r="327" spans="3:11" s="334" customFormat="1" ht="15" customHeight="1">
      <c r="C327" s="335"/>
      <c r="D327" s="335"/>
      <c r="J327" s="335"/>
      <c r="K327" s="871"/>
    </row>
    <row r="328" spans="3:11" s="334" customFormat="1" ht="15" customHeight="1">
      <c r="C328" s="335"/>
      <c r="D328" s="335"/>
      <c r="J328" s="335"/>
      <c r="K328" s="871"/>
    </row>
    <row r="329" spans="3:11" s="334" customFormat="1" ht="15" customHeight="1">
      <c r="C329" s="335"/>
      <c r="D329" s="335"/>
      <c r="J329" s="335"/>
      <c r="K329" s="871"/>
    </row>
    <row r="330" spans="3:11" s="334" customFormat="1" ht="15" customHeight="1">
      <c r="C330" s="335"/>
      <c r="D330" s="335"/>
      <c r="J330" s="335"/>
      <c r="K330" s="871"/>
    </row>
    <row r="331" spans="3:11" s="334" customFormat="1" ht="15" customHeight="1">
      <c r="C331" s="335"/>
      <c r="D331" s="335"/>
      <c r="J331" s="335"/>
      <c r="K331" s="871"/>
    </row>
    <row r="332" spans="3:11" s="334" customFormat="1" ht="15" customHeight="1">
      <c r="C332" s="335"/>
      <c r="D332" s="335"/>
      <c r="J332" s="335"/>
      <c r="K332" s="871"/>
    </row>
    <row r="333" spans="3:11" s="334" customFormat="1" ht="15" customHeight="1">
      <c r="C333" s="335"/>
      <c r="D333" s="335"/>
      <c r="J333" s="335"/>
      <c r="K333" s="871"/>
    </row>
    <row r="334" spans="3:11" s="334" customFormat="1" ht="15" customHeight="1">
      <c r="C334" s="335"/>
      <c r="D334" s="335"/>
      <c r="J334" s="335"/>
      <c r="K334" s="871"/>
    </row>
    <row r="335" spans="3:11" s="334" customFormat="1" ht="15" customHeight="1">
      <c r="C335" s="335"/>
      <c r="D335" s="335"/>
      <c r="J335" s="335"/>
      <c r="K335" s="871"/>
    </row>
    <row r="336" spans="3:11" s="334" customFormat="1" ht="15" customHeight="1">
      <c r="C336" s="335"/>
      <c r="D336" s="335"/>
      <c r="J336" s="335"/>
      <c r="K336" s="871"/>
    </row>
    <row r="337" spans="3:11" s="334" customFormat="1" ht="15" customHeight="1">
      <c r="C337" s="335"/>
      <c r="D337" s="335"/>
      <c r="J337" s="335"/>
      <c r="K337" s="871"/>
    </row>
    <row r="338" spans="3:11" s="334" customFormat="1" ht="15" customHeight="1">
      <c r="C338" s="335"/>
      <c r="D338" s="335"/>
      <c r="J338" s="335"/>
      <c r="K338" s="871"/>
    </row>
    <row r="339" spans="3:11" s="334" customFormat="1" ht="15" customHeight="1">
      <c r="C339" s="335"/>
      <c r="D339" s="335"/>
      <c r="J339" s="335"/>
      <c r="K339" s="871"/>
    </row>
    <row r="340" spans="3:11" s="334" customFormat="1" ht="15" customHeight="1">
      <c r="C340" s="335"/>
      <c r="D340" s="335"/>
      <c r="J340" s="335"/>
      <c r="K340" s="871"/>
    </row>
    <row r="341" spans="3:11" s="334" customFormat="1" ht="15" customHeight="1">
      <c r="C341" s="335"/>
      <c r="D341" s="335"/>
      <c r="J341" s="335"/>
      <c r="K341" s="871"/>
    </row>
    <row r="342" spans="3:11" s="334" customFormat="1" ht="15" customHeight="1">
      <c r="C342" s="335"/>
      <c r="D342" s="335"/>
      <c r="J342" s="335"/>
      <c r="K342" s="871"/>
    </row>
    <row r="343" spans="3:11" s="334" customFormat="1" ht="15" customHeight="1">
      <c r="C343" s="335"/>
      <c r="D343" s="335"/>
      <c r="J343" s="335"/>
      <c r="K343" s="871"/>
    </row>
    <row r="344" spans="3:11" s="334" customFormat="1" ht="15" customHeight="1">
      <c r="C344" s="335"/>
      <c r="D344" s="335"/>
      <c r="J344" s="335"/>
      <c r="K344" s="871"/>
    </row>
    <row r="345" spans="3:11" s="334" customFormat="1" ht="15" customHeight="1">
      <c r="C345" s="335"/>
      <c r="D345" s="335"/>
      <c r="J345" s="335"/>
      <c r="K345" s="871"/>
    </row>
    <row r="346" spans="3:11" s="334" customFormat="1" ht="15" customHeight="1">
      <c r="C346" s="335"/>
      <c r="D346" s="335"/>
      <c r="J346" s="335"/>
      <c r="K346" s="871"/>
    </row>
    <row r="347" spans="3:11" s="334" customFormat="1" ht="15" customHeight="1">
      <c r="C347" s="335"/>
      <c r="D347" s="335"/>
      <c r="J347" s="335"/>
      <c r="K347" s="871"/>
    </row>
  </sheetData>
  <printOptions horizontalCentered="1"/>
  <pageMargins left="0.511811023622047" right="0.511811023622047" top="0.511811023622047" bottom="0.511811023622047" header="0.511811023622047" footer="0.511811023622047"/>
  <pageSetup scale="53" firstPageNumber="2" orientation="landscape" useFirstPageNumber="1" r:id="rId1"/>
  <headerFooter scaleWithDoc="0">
    <oddFooter>&amp;R&amp;8BCE Information financière supplémentaire – Premier trimestre de 2026 Page 7</oddFooter>
  </headerFooter>
  <customProperties>
    <customPr name="FPMExcelClientRefreshTime" r:id="rId2"/>
    <customPr name="OrphanNamesChecked" r:id="rId3"/>
  </customProperties>
  <ignoredErrors>
    <ignoredError sqref="E5" numberStoredAsText="1"/>
  </ignoredErrors>
  <drawing r:id="rId4"/>
  <legacyDrawing r:id="rId5"/>
  <controls>
    <mc:AlternateContent xmlns:mc="http://schemas.openxmlformats.org/markup-compatibility/2006">
      <mc:Choice Requires="x14">
        <control shapeId="131073"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131073" r:id="rId6" name="FPMExcelClientSheetOptionstb1"/>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pageSetUpPr fitToPage="1"/>
  </sheetPr>
  <dimension ref="A1:H324"/>
  <sheetViews>
    <sheetView showGridLines="0" view="pageBreakPreview" zoomScale="70" zoomScaleNormal="70" zoomScaleSheetLayoutView="70" zoomScalePageLayoutView="62" workbookViewId="0"/>
  </sheetViews>
  <sheetFormatPr defaultColWidth="9.140625" defaultRowHeight="25.5" outlineLevelRow="1"/>
  <cols>
    <col min="1" max="1" width="3.7109375" style="387" customWidth="1"/>
    <col min="2" max="2" width="120.28515625" style="387" customWidth="1"/>
    <col min="3" max="4" width="21.7109375" style="386" customWidth="1"/>
    <col min="5" max="5" width="2" style="387" customWidth="1"/>
    <col min="6" max="6" width="21.7109375" style="387" customWidth="1"/>
    <col min="7" max="7" width="17.42578125" style="336" customWidth="1"/>
    <col min="8" max="8" width="13.140625" style="336" bestFit="1" customWidth="1"/>
    <col min="9" max="16384" width="9.140625" style="336"/>
  </cols>
  <sheetData>
    <row r="1" spans="1:8">
      <c r="A1" s="934"/>
      <c r="B1" s="934"/>
      <c r="C1" s="936"/>
      <c r="D1" s="936"/>
      <c r="E1" s="936"/>
      <c r="F1" s="360" t="s">
        <v>240</v>
      </c>
    </row>
    <row r="2" spans="1:8" ht="18" customHeight="1" outlineLevel="1" thickBot="1">
      <c r="A2" s="214"/>
      <c r="B2" s="859"/>
      <c r="C2" s="214"/>
      <c r="D2" s="214"/>
      <c r="E2" s="214"/>
      <c r="F2" s="214"/>
    </row>
    <row r="3" spans="1:8" ht="24.75" customHeight="1" thickTop="1">
      <c r="A3" s="209"/>
      <c r="B3" s="209"/>
      <c r="C3" s="1576" t="s">
        <v>283</v>
      </c>
      <c r="D3" s="1577" t="s">
        <v>283</v>
      </c>
      <c r="E3" s="209"/>
      <c r="F3" s="1577" t="s">
        <v>181</v>
      </c>
    </row>
    <row r="4" spans="1:8" ht="22.5" customHeight="1">
      <c r="A4" s="1578" t="s">
        <v>237</v>
      </c>
      <c r="B4" s="1579"/>
      <c r="C4" s="1580" t="s">
        <v>395</v>
      </c>
      <c r="D4" s="1581" t="s">
        <v>239</v>
      </c>
      <c r="E4" s="1582"/>
      <c r="F4" s="1641" t="s">
        <v>183</v>
      </c>
    </row>
    <row r="5" spans="1:8" s="489" customFormat="1" ht="22.5" customHeight="1">
      <c r="A5" s="1583" t="s">
        <v>240</v>
      </c>
      <c r="B5" s="1584"/>
      <c r="C5" s="1585"/>
      <c r="D5" s="1586"/>
      <c r="E5" s="1584"/>
      <c r="F5" s="1584"/>
    </row>
    <row r="6" spans="1:8" s="387" customFormat="1" ht="22.5" customHeight="1">
      <c r="A6" s="1587" t="s">
        <v>184</v>
      </c>
      <c r="B6" s="1588"/>
      <c r="C6" s="1589"/>
      <c r="D6" s="211"/>
      <c r="E6" s="1588"/>
      <c r="F6" s="1588"/>
    </row>
    <row r="7" spans="1:8" s="387" customFormat="1" ht="22.5" customHeight="1">
      <c r="A7" s="1590" t="s">
        <v>253</v>
      </c>
      <c r="B7" s="1588"/>
      <c r="C7" s="1591">
        <v>1748</v>
      </c>
      <c r="D7" s="1592">
        <v>1759</v>
      </c>
      <c r="E7" s="1593"/>
      <c r="F7" s="1594">
        <v>-6.2535531552018195E-3</v>
      </c>
      <c r="G7" s="194"/>
      <c r="H7" s="967"/>
    </row>
    <row r="8" spans="1:8" s="387" customFormat="1" ht="22.5" customHeight="1">
      <c r="A8" s="1590" t="s">
        <v>254</v>
      </c>
      <c r="B8" s="1595"/>
      <c r="C8" s="1591">
        <v>2208</v>
      </c>
      <c r="D8" s="1596">
        <v>2014</v>
      </c>
      <c r="E8" s="1597"/>
      <c r="F8" s="1594">
        <v>9.6325719960278056E-2</v>
      </c>
      <c r="G8" s="194"/>
      <c r="H8" s="967"/>
    </row>
    <row r="9" spans="1:8" s="387" customFormat="1" ht="22.5" customHeight="1">
      <c r="A9" s="1590" t="s">
        <v>255</v>
      </c>
      <c r="B9" s="1595"/>
      <c r="C9" s="1598">
        <v>636</v>
      </c>
      <c r="D9" s="1599">
        <v>629</v>
      </c>
      <c r="E9" s="1597"/>
      <c r="F9" s="1594">
        <v>1.1128775834658187E-2</v>
      </c>
      <c r="G9" s="194"/>
      <c r="H9" s="967"/>
    </row>
    <row r="10" spans="1:8" s="387" customFormat="1" ht="22.5" customHeight="1">
      <c r="A10" s="1590" t="s">
        <v>256</v>
      </c>
      <c r="B10" s="1595"/>
      <c r="C10" s="1598">
        <v>69</v>
      </c>
      <c r="D10" s="1600">
        <v>79</v>
      </c>
      <c r="E10" s="1601"/>
      <c r="F10" s="1594">
        <v>-0.12658227848101267</v>
      </c>
      <c r="G10" s="194"/>
      <c r="H10" s="967"/>
    </row>
    <row r="11" spans="1:8" s="387" customFormat="1" ht="22.5" customHeight="1">
      <c r="A11" s="1587" t="s">
        <v>257</v>
      </c>
      <c r="B11" s="1602"/>
      <c r="C11" s="1603">
        <v>4661</v>
      </c>
      <c r="D11" s="1604">
        <v>4481</v>
      </c>
      <c r="E11" s="1605"/>
      <c r="F11" s="1606">
        <v>4.0169604998884174E-2</v>
      </c>
      <c r="G11" s="194"/>
      <c r="H11" s="967"/>
    </row>
    <row r="12" spans="1:8" s="387" customFormat="1" ht="25.5" customHeight="1">
      <c r="A12" s="1590" t="s">
        <v>258</v>
      </c>
      <c r="B12" s="1595"/>
      <c r="C12" s="1607">
        <v>6</v>
      </c>
      <c r="D12" s="1599">
        <v>7</v>
      </c>
      <c r="E12" s="1597"/>
      <c r="F12" s="1608">
        <v>-0.14285714285714285</v>
      </c>
      <c r="G12" s="194"/>
      <c r="H12" s="967"/>
    </row>
    <row r="13" spans="1:8" s="489" customFormat="1" ht="22.5" customHeight="1">
      <c r="A13" s="1609" t="s">
        <v>259</v>
      </c>
      <c r="B13" s="1610"/>
      <c r="C13" s="1611">
        <v>4667</v>
      </c>
      <c r="D13" s="1612">
        <v>4488</v>
      </c>
      <c r="E13" s="1613"/>
      <c r="F13" s="1614">
        <v>3.9884135472370769E-2</v>
      </c>
      <c r="G13" s="217"/>
      <c r="H13" s="967"/>
    </row>
    <row r="14" spans="1:8" s="392" customFormat="1" ht="22.5" customHeight="1">
      <c r="A14" s="1590" t="s">
        <v>253</v>
      </c>
      <c r="B14" s="1588"/>
      <c r="C14" s="1598">
        <v>585</v>
      </c>
      <c r="D14" s="1615">
        <v>624</v>
      </c>
      <c r="E14" s="1597"/>
      <c r="F14" s="1616">
        <v>-6.25E-2</v>
      </c>
      <c r="G14" s="525"/>
      <c r="H14" s="967"/>
    </row>
    <row r="15" spans="1:8" s="387" customFormat="1" ht="22.5" customHeight="1">
      <c r="A15" s="1590" t="s">
        <v>260</v>
      </c>
      <c r="B15" s="1595"/>
      <c r="C15" s="1598">
        <v>233</v>
      </c>
      <c r="D15" s="1600">
        <v>134</v>
      </c>
      <c r="E15" s="1617"/>
      <c r="F15" s="1594">
        <v>0.73880597014925375</v>
      </c>
      <c r="G15" s="194"/>
      <c r="H15" s="967"/>
    </row>
    <row r="16" spans="1:8" s="489" customFormat="1" ht="22.5" customHeight="1">
      <c r="A16" s="1609" t="s">
        <v>261</v>
      </c>
      <c r="B16" s="1610"/>
      <c r="C16" s="1619">
        <v>818</v>
      </c>
      <c r="D16" s="1620">
        <v>758</v>
      </c>
      <c r="E16" s="1613"/>
      <c r="F16" s="1621">
        <v>7.9155672823219003E-2</v>
      </c>
      <c r="G16" s="217"/>
      <c r="H16" s="967"/>
    </row>
    <row r="17" spans="1:8" s="387" customFormat="1" ht="22.5" customHeight="1">
      <c r="A17" s="1587" t="s">
        <v>262</v>
      </c>
      <c r="B17" s="1588"/>
      <c r="C17" s="1591">
        <v>5479</v>
      </c>
      <c r="D17" s="1596">
        <v>5239</v>
      </c>
      <c r="E17" s="1597"/>
      <c r="F17" s="1616">
        <v>4.5810269135331171E-2</v>
      </c>
      <c r="G17" s="194"/>
      <c r="H17" s="967"/>
    </row>
    <row r="18" spans="1:8" s="489" customFormat="1" ht="22.5" customHeight="1">
      <c r="A18" s="1609" t="s">
        <v>187</v>
      </c>
      <c r="B18" s="1610"/>
      <c r="C18" s="1622">
        <v>5485</v>
      </c>
      <c r="D18" s="1623">
        <v>5246</v>
      </c>
      <c r="E18" s="1624"/>
      <c r="F18" s="1625">
        <v>4.5558520777735416E-2</v>
      </c>
      <c r="G18" s="217"/>
      <c r="H18" s="967"/>
    </row>
    <row r="19" spans="1:8" s="387" customFormat="1" ht="22.5" customHeight="1">
      <c r="A19" s="1626" t="s">
        <v>188</v>
      </c>
      <c r="B19" s="941"/>
      <c r="C19" s="1627">
        <v>-3009</v>
      </c>
      <c r="D19" s="1628">
        <v>-2847</v>
      </c>
      <c r="E19" s="1601"/>
      <c r="F19" s="1594">
        <v>-5.6902002107481559E-2</v>
      </c>
      <c r="G19" s="194"/>
      <c r="H19" s="967"/>
    </row>
    <row r="20" spans="1:8" s="387" customFormat="1" ht="22.5" customHeight="1">
      <c r="A20" s="1629" t="s">
        <v>250</v>
      </c>
      <c r="B20" s="1630"/>
      <c r="C20" s="1591">
        <v>2476</v>
      </c>
      <c r="D20" s="1596">
        <v>2399</v>
      </c>
      <c r="E20" s="1631"/>
      <c r="F20" s="1616">
        <v>3.2096706961233845E-2</v>
      </c>
      <c r="G20" s="194"/>
      <c r="H20" s="967"/>
    </row>
    <row r="21" spans="1:8" s="888" customFormat="1" ht="22.5" customHeight="1">
      <c r="A21" s="1632" t="s">
        <v>263</v>
      </c>
      <c r="B21" s="1633"/>
      <c r="C21" s="1642" t="s">
        <v>432</v>
      </c>
      <c r="D21" s="1634">
        <v>0.45730080060998857</v>
      </c>
      <c r="E21" s="1635"/>
      <c r="F21" s="1636">
        <v>-0.60000000000000053</v>
      </c>
      <c r="G21" s="1051"/>
      <c r="H21" s="967"/>
    </row>
    <row r="22" spans="1:8" s="387" customFormat="1" ht="12.75" customHeight="1">
      <c r="A22" s="1629"/>
      <c r="B22" s="231"/>
      <c r="C22" s="1618"/>
      <c r="D22" s="1597"/>
      <c r="E22" s="1597"/>
      <c r="F22" s="1597"/>
      <c r="G22" s="194"/>
      <c r="H22" s="967"/>
    </row>
    <row r="23" spans="1:8" s="387" customFormat="1" ht="22.5" customHeight="1">
      <c r="A23" s="1626" t="s">
        <v>264</v>
      </c>
      <c r="B23" s="230"/>
      <c r="C23" s="1598">
        <v>813</v>
      </c>
      <c r="D23" s="1599">
        <v>704</v>
      </c>
      <c r="E23" s="1597"/>
      <c r="F23" s="1594">
        <v>-0.15482954545454544</v>
      </c>
      <c r="G23" s="194"/>
      <c r="H23" s="967"/>
    </row>
    <row r="24" spans="1:8" s="890" customFormat="1" ht="22.5" customHeight="1" thickBot="1">
      <c r="A24" s="1632" t="s">
        <v>248</v>
      </c>
      <c r="B24" s="1637"/>
      <c r="C24" s="1643" t="s">
        <v>372</v>
      </c>
      <c r="D24" s="1638">
        <v>0.1341974837971788</v>
      </c>
      <c r="E24" s="1639"/>
      <c r="F24" s="1640">
        <v>-1.3999999999999986</v>
      </c>
      <c r="G24" s="966"/>
      <c r="H24" s="967"/>
    </row>
    <row r="25" spans="1:8" s="890" customFormat="1" ht="24" thickTop="1">
      <c r="A25" s="774"/>
      <c r="B25" s="970"/>
      <c r="C25" s="949"/>
      <c r="D25" s="777"/>
      <c r="E25" s="777"/>
      <c r="F25" s="971"/>
    </row>
    <row r="26" spans="1:8" ht="15" customHeight="1"/>
    <row r="27" spans="1:8" ht="15" customHeight="1"/>
    <row r="28" spans="1:8" ht="15" customHeight="1"/>
    <row r="29" spans="1:8" ht="15" customHeight="1"/>
    <row r="30" spans="1:8" ht="15" customHeight="1"/>
    <row r="31" spans="1:8" ht="15" customHeight="1"/>
    <row r="32" spans="1: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sheetData>
  <printOptions horizontalCentered="1"/>
  <pageMargins left="0.511811023622047" right="0.511811023622047" top="0.511811023622047" bottom="0.511811023622047" header="0.511811023622047" footer="0.511811023622047"/>
  <pageSetup scale="67" firstPageNumber="2" orientation="landscape" useFirstPageNumber="1" r:id="rId1"/>
  <headerFooter scaleWithDoc="0">
    <oddFooter>&amp;R&amp;8BCE Information financière supplémentaire – Premier trimestre de 2026 Page 8</oddFooter>
  </headerFooter>
  <customProperties>
    <customPr name="FPMExcelClientCellBasedFunctionStatus" r:id="rId2"/>
    <customPr name="FPMExcelClientRefreshTime" r:id="rId3"/>
    <customPr name="OrphanNamesChecked" r:id="rId4"/>
  </customProperties>
  <ignoredErrors>
    <ignoredError sqref="C4:D4" numberStoredAsText="1"/>
  </ignoredErrors>
  <drawing r:id="rId5"/>
  <legacyDrawing r:id="rId6"/>
  <controls>
    <mc:AlternateContent xmlns:mc="http://schemas.openxmlformats.org/markup-compatibility/2006">
      <mc:Choice Requires="x14">
        <control shapeId="106497" r:id="rId7" name="FPMExcelClientSheetOptionstb1">
          <controlPr defaultSize="0" autoLine="0" r:id="rId8">
            <anchor moveWithCells="1" sizeWithCells="1">
              <from>
                <xdr:col>0</xdr:col>
                <xdr:colOff>0</xdr:colOff>
                <xdr:row>16</xdr:row>
                <xdr:rowOff>0</xdr:rowOff>
              </from>
              <to>
                <xdr:col>0</xdr:col>
                <xdr:colOff>0</xdr:colOff>
                <xdr:row>16</xdr:row>
                <xdr:rowOff>0</xdr:rowOff>
              </to>
            </anchor>
          </controlPr>
        </control>
      </mc:Choice>
      <mc:Fallback>
        <control shapeId="106497" r:id="rId7" name="FPMExcelClientSheetOptionstb1"/>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K326"/>
  <sheetViews>
    <sheetView showGridLines="0" view="pageBreakPreview" zoomScale="70" zoomScaleNormal="70" zoomScaleSheetLayoutView="70" zoomScalePageLayoutView="40" workbookViewId="0"/>
  </sheetViews>
  <sheetFormatPr defaultColWidth="9.140625" defaultRowHeight="26.25" outlineLevelRow="1"/>
  <cols>
    <col min="1" max="1" width="3.7109375" style="334" customWidth="1"/>
    <col min="2" max="2" width="121.5703125" style="334" customWidth="1"/>
    <col min="3" max="3" width="19.5703125" style="335" customWidth="1"/>
    <col min="4" max="4" width="1.5703125" style="335" customWidth="1"/>
    <col min="5" max="5" width="20.85546875" style="334" customWidth="1"/>
    <col min="6" max="6" width="1.85546875" style="334" customWidth="1"/>
    <col min="7" max="9" width="17.85546875" style="334" customWidth="1"/>
    <col min="10" max="10" width="17.85546875" style="335" customWidth="1"/>
    <col min="11" max="11" width="7.28515625" style="871" customWidth="1"/>
    <col min="12" max="16384" width="9.140625" style="336"/>
  </cols>
  <sheetData>
    <row r="1" spans="1:11">
      <c r="A1" s="337"/>
      <c r="B1" s="337"/>
      <c r="C1" s="874"/>
      <c r="D1" s="874"/>
      <c r="E1" s="874"/>
      <c r="F1" s="874"/>
      <c r="G1" s="874"/>
      <c r="H1" s="873"/>
      <c r="I1" s="873"/>
      <c r="J1" s="34" t="s">
        <v>266</v>
      </c>
      <c r="K1" s="872"/>
    </row>
    <row r="2" spans="1:11" ht="3.75" customHeight="1">
      <c r="A2" s="337"/>
      <c r="B2" s="337"/>
      <c r="C2" s="337"/>
      <c r="D2" s="337"/>
      <c r="E2" s="337"/>
      <c r="F2" s="337"/>
      <c r="G2" s="337"/>
      <c r="H2" s="338"/>
      <c r="I2" s="338"/>
      <c r="J2" s="337"/>
      <c r="K2" s="872"/>
    </row>
    <row r="3" spans="1:11" ht="20.100000000000001" customHeight="1" outlineLevel="1">
      <c r="A3" s="337"/>
      <c r="B3" s="859"/>
      <c r="C3" s="337"/>
      <c r="D3" s="337"/>
      <c r="E3" s="337"/>
      <c r="F3" s="337"/>
      <c r="G3" s="337"/>
      <c r="H3" s="338"/>
      <c r="I3" s="338"/>
      <c r="J3" s="337"/>
      <c r="K3" s="872"/>
    </row>
    <row r="4" spans="1:11" ht="27.75" customHeight="1">
      <c r="A4" s="193"/>
      <c r="B4" s="193"/>
      <c r="C4" s="194"/>
      <c r="D4" s="193"/>
      <c r="E4" s="1082" t="s">
        <v>60</v>
      </c>
      <c r="F4" s="193"/>
      <c r="G4" s="193"/>
      <c r="H4" s="194"/>
      <c r="I4" s="194"/>
      <c r="J4" s="193"/>
      <c r="K4" s="875"/>
    </row>
    <row r="5" spans="1:11" ht="27.75" customHeight="1">
      <c r="A5" s="1723" t="s">
        <v>237</v>
      </c>
      <c r="B5" s="1723"/>
      <c r="C5" s="1128" t="s">
        <v>386</v>
      </c>
      <c r="D5" s="490"/>
      <c r="E5" s="1129" t="s">
        <v>239</v>
      </c>
      <c r="F5" s="342"/>
      <c r="G5" s="1127" t="s">
        <v>367</v>
      </c>
      <c r="H5" s="1127" t="s">
        <v>213</v>
      </c>
      <c r="I5" s="1127" t="s">
        <v>214</v>
      </c>
      <c r="J5" s="1127" t="s">
        <v>215</v>
      </c>
      <c r="K5" s="876"/>
    </row>
    <row r="6" spans="1:11" s="489" customFormat="1" ht="22.5" customHeight="1">
      <c r="A6" s="740" t="s">
        <v>240</v>
      </c>
      <c r="B6" s="740"/>
      <c r="E6" s="740"/>
      <c r="F6" s="740"/>
      <c r="G6" s="740"/>
      <c r="K6" s="393"/>
    </row>
    <row r="7" spans="1:11" s="387" customFormat="1" ht="22.5" customHeight="1">
      <c r="A7" s="742" t="s">
        <v>184</v>
      </c>
      <c r="B7" s="742"/>
      <c r="C7" s="486"/>
      <c r="D7" s="486"/>
      <c r="E7" s="742"/>
      <c r="F7" s="742"/>
      <c r="G7" s="742"/>
      <c r="H7" s="486"/>
      <c r="I7" s="486"/>
      <c r="J7" s="486"/>
      <c r="K7" s="742"/>
    </row>
    <row r="8" spans="1:11" s="387" customFormat="1" ht="22.5" customHeight="1">
      <c r="A8" s="754" t="s">
        <v>253</v>
      </c>
      <c r="B8" s="1130"/>
      <c r="C8" s="1228">
        <v>1748</v>
      </c>
      <c r="D8" s="877"/>
      <c r="E8" s="1183">
        <v>7118</v>
      </c>
      <c r="F8" s="795"/>
      <c r="G8" s="1183">
        <v>1772</v>
      </c>
      <c r="H8" s="1183">
        <v>1804</v>
      </c>
      <c r="I8" s="1183">
        <v>1783</v>
      </c>
      <c r="J8" s="1183">
        <v>1759</v>
      </c>
      <c r="K8" s="878"/>
    </row>
    <row r="9" spans="1:11" s="387" customFormat="1" ht="22.5" customHeight="1">
      <c r="A9" s="754" t="s">
        <v>254</v>
      </c>
      <c r="B9" s="754"/>
      <c r="C9" s="1185">
        <v>2208</v>
      </c>
      <c r="D9" s="756"/>
      <c r="E9" s="1184">
        <v>8441</v>
      </c>
      <c r="F9" s="1131"/>
      <c r="G9" s="1184">
        <v>2237</v>
      </c>
      <c r="H9" s="1184">
        <v>2165</v>
      </c>
      <c r="I9" s="1184">
        <v>2025</v>
      </c>
      <c r="J9" s="1184">
        <v>2014</v>
      </c>
      <c r="K9" s="754"/>
    </row>
    <row r="10" spans="1:11" s="387" customFormat="1" ht="22.5" customHeight="1">
      <c r="A10" s="754" t="s">
        <v>255</v>
      </c>
      <c r="B10" s="754"/>
      <c r="C10" s="1229">
        <v>636</v>
      </c>
      <c r="D10" s="756"/>
      <c r="E10" s="1184">
        <v>2520</v>
      </c>
      <c r="F10" s="1131"/>
      <c r="G10" s="1230">
        <v>635</v>
      </c>
      <c r="H10" s="1230">
        <v>632</v>
      </c>
      <c r="I10" s="1230">
        <v>624</v>
      </c>
      <c r="J10" s="1230">
        <v>629</v>
      </c>
      <c r="K10" s="754"/>
    </row>
    <row r="11" spans="1:11" s="387" customFormat="1" ht="22.5" customHeight="1">
      <c r="A11" s="754" t="s">
        <v>256</v>
      </c>
      <c r="B11" s="754"/>
      <c r="C11" s="1231">
        <v>69</v>
      </c>
      <c r="D11" s="887"/>
      <c r="E11" s="1232">
        <v>313</v>
      </c>
      <c r="F11" s="1131"/>
      <c r="G11" s="1232">
        <v>77</v>
      </c>
      <c r="H11" s="1232">
        <v>80</v>
      </c>
      <c r="I11" s="1232">
        <v>77</v>
      </c>
      <c r="J11" s="1232">
        <v>79</v>
      </c>
      <c r="K11" s="754"/>
    </row>
    <row r="12" spans="1:11" s="387" customFormat="1" ht="23.25">
      <c r="A12" s="742" t="s">
        <v>257</v>
      </c>
      <c r="B12" s="751"/>
      <c r="C12" s="1473">
        <v>4661</v>
      </c>
      <c r="D12" s="756"/>
      <c r="E12" s="1184">
        <v>18392</v>
      </c>
      <c r="F12" s="879"/>
      <c r="G12" s="1184">
        <v>4721</v>
      </c>
      <c r="H12" s="1184">
        <v>4681</v>
      </c>
      <c r="I12" s="1184">
        <v>4509</v>
      </c>
      <c r="J12" s="1184">
        <v>4481</v>
      </c>
      <c r="K12" s="742"/>
    </row>
    <row r="13" spans="1:11" s="387" customFormat="1" ht="23.25">
      <c r="A13" s="754" t="s">
        <v>258</v>
      </c>
      <c r="B13" s="1131"/>
      <c r="C13" s="1229">
        <v>6</v>
      </c>
      <c r="D13" s="756"/>
      <c r="E13" s="1230">
        <v>28</v>
      </c>
      <c r="F13" s="1131"/>
      <c r="G13" s="1230">
        <v>7</v>
      </c>
      <c r="H13" s="1230">
        <v>7</v>
      </c>
      <c r="I13" s="1230">
        <v>7</v>
      </c>
      <c r="J13" s="1230">
        <v>7</v>
      </c>
      <c r="K13" s="1039"/>
    </row>
    <row r="14" spans="1:11" s="489" customFormat="1" ht="22.5" customHeight="1">
      <c r="A14" s="881" t="s">
        <v>259</v>
      </c>
      <c r="B14" s="881"/>
      <c r="C14" s="1233">
        <v>4667</v>
      </c>
      <c r="D14" s="913"/>
      <c r="E14" s="1234">
        <v>18420</v>
      </c>
      <c r="F14" s="913"/>
      <c r="G14" s="1234">
        <v>4728</v>
      </c>
      <c r="H14" s="1234">
        <v>4688</v>
      </c>
      <c r="I14" s="1234">
        <v>4516</v>
      </c>
      <c r="J14" s="1234">
        <v>4488</v>
      </c>
      <c r="K14" s="742"/>
    </row>
    <row r="15" spans="1:11" s="392" customFormat="1" ht="22.5" customHeight="1">
      <c r="A15" s="754" t="s">
        <v>253</v>
      </c>
      <c r="B15" s="1130"/>
      <c r="C15" s="1229">
        <v>585</v>
      </c>
      <c r="D15" s="877"/>
      <c r="E15" s="1184">
        <v>2634</v>
      </c>
      <c r="F15" s="879"/>
      <c r="G15" s="1230">
        <v>806</v>
      </c>
      <c r="H15" s="1235">
        <v>610</v>
      </c>
      <c r="I15" s="1235">
        <v>594</v>
      </c>
      <c r="J15" s="1235">
        <v>624</v>
      </c>
      <c r="K15" s="1040"/>
    </row>
    <row r="16" spans="1:11" s="387" customFormat="1" ht="22.5" customHeight="1">
      <c r="A16" s="754" t="s">
        <v>260</v>
      </c>
      <c r="B16" s="754"/>
      <c r="C16" s="1229">
        <v>233</v>
      </c>
      <c r="D16" s="756"/>
      <c r="E16" s="1232">
        <v>627</v>
      </c>
      <c r="F16" s="1131"/>
      <c r="G16" s="1232">
        <v>159</v>
      </c>
      <c r="H16" s="1232">
        <v>110</v>
      </c>
      <c r="I16" s="1232">
        <v>224</v>
      </c>
      <c r="J16" s="1232">
        <v>134</v>
      </c>
      <c r="K16" s="754"/>
    </row>
    <row r="17" spans="1:11" s="489" customFormat="1" ht="22.5" customHeight="1">
      <c r="A17" s="881" t="s">
        <v>261</v>
      </c>
      <c r="B17" s="881"/>
      <c r="C17" s="1261">
        <v>818</v>
      </c>
      <c r="D17" s="913"/>
      <c r="E17" s="1234">
        <v>3261</v>
      </c>
      <c r="F17" s="885"/>
      <c r="G17" s="1236">
        <v>965</v>
      </c>
      <c r="H17" s="1236">
        <v>720</v>
      </c>
      <c r="I17" s="1236">
        <v>818</v>
      </c>
      <c r="J17" s="1236">
        <v>758</v>
      </c>
      <c r="K17" s="742"/>
    </row>
    <row r="18" spans="1:11" s="387" customFormat="1" ht="22.5" customHeight="1">
      <c r="A18" s="742" t="s">
        <v>262</v>
      </c>
      <c r="B18" s="742"/>
      <c r="C18" s="1185">
        <v>5479</v>
      </c>
      <c r="D18" s="756"/>
      <c r="E18" s="1184">
        <v>21653</v>
      </c>
      <c r="F18" s="879"/>
      <c r="G18" s="1184">
        <v>5686</v>
      </c>
      <c r="H18" s="1184">
        <v>5401</v>
      </c>
      <c r="I18" s="1184">
        <v>5327</v>
      </c>
      <c r="J18" s="1184">
        <v>5239</v>
      </c>
      <c r="K18" s="742"/>
    </row>
    <row r="19" spans="1:11" s="489" customFormat="1" ht="22.5" customHeight="1">
      <c r="A19" s="881" t="s">
        <v>187</v>
      </c>
      <c r="B19" s="881"/>
      <c r="C19" s="1237">
        <v>5485</v>
      </c>
      <c r="D19" s="886"/>
      <c r="E19" s="1238">
        <v>21681</v>
      </c>
      <c r="F19" s="885"/>
      <c r="G19" s="1238">
        <v>5693</v>
      </c>
      <c r="H19" s="1238">
        <v>5408</v>
      </c>
      <c r="I19" s="1238">
        <v>5334</v>
      </c>
      <c r="J19" s="1238">
        <v>5246</v>
      </c>
      <c r="K19" s="742"/>
    </row>
    <row r="20" spans="1:11" s="387" customFormat="1" ht="22.5" customHeight="1">
      <c r="A20" s="1124" t="s">
        <v>188</v>
      </c>
      <c r="B20" s="1124"/>
      <c r="C20" s="1187">
        <v>-3009</v>
      </c>
      <c r="D20" s="887"/>
      <c r="E20" s="1189">
        <v>-11805</v>
      </c>
      <c r="F20" s="392"/>
      <c r="G20" s="1189">
        <v>-3180</v>
      </c>
      <c r="H20" s="1189">
        <v>-2883</v>
      </c>
      <c r="I20" s="1189">
        <v>-2895</v>
      </c>
      <c r="J20" s="1189">
        <v>-2847</v>
      </c>
      <c r="K20" s="392"/>
    </row>
    <row r="21" spans="1:11" s="387" customFormat="1" ht="23.25">
      <c r="A21" s="393" t="s">
        <v>250</v>
      </c>
      <c r="B21" s="393"/>
      <c r="C21" s="1185">
        <v>2476</v>
      </c>
      <c r="D21" s="887"/>
      <c r="E21" s="1184">
        <v>9876</v>
      </c>
      <c r="F21" s="392"/>
      <c r="G21" s="1184">
        <v>2513</v>
      </c>
      <c r="H21" s="1184">
        <v>2525</v>
      </c>
      <c r="I21" s="1184">
        <v>2439</v>
      </c>
      <c r="J21" s="1184">
        <v>2399</v>
      </c>
      <c r="K21" s="393"/>
    </row>
    <row r="22" spans="1:11" s="888" customFormat="1" ht="23.25">
      <c r="A22" s="389" t="s">
        <v>263</v>
      </c>
      <c r="B22" s="390"/>
      <c r="C22" s="1239">
        <v>0.45141294439380125</v>
      </c>
      <c r="D22" s="889"/>
      <c r="E22" s="1241">
        <v>0.45551404455514044</v>
      </c>
      <c r="F22" s="389"/>
      <c r="G22" s="1241">
        <v>0.44141928684349202</v>
      </c>
      <c r="H22" s="1241">
        <v>0.46700000000000003</v>
      </c>
      <c r="I22" s="1241">
        <v>0.45700000000000002</v>
      </c>
      <c r="J22" s="1241">
        <v>0.45700000000000002</v>
      </c>
      <c r="K22" s="389"/>
    </row>
    <row r="23" spans="1:11" s="387" customFormat="1" ht="12.75" customHeight="1">
      <c r="A23" s="393"/>
      <c r="B23" s="900"/>
      <c r="C23" s="747"/>
      <c r="D23" s="756"/>
      <c r="E23" s="756"/>
      <c r="F23" s="392"/>
      <c r="G23" s="756"/>
      <c r="H23" s="756"/>
      <c r="I23" s="756"/>
      <c r="J23" s="756"/>
      <c r="K23" s="393"/>
    </row>
    <row r="24" spans="1:11" s="387" customFormat="1" ht="22.5" customHeight="1">
      <c r="A24" s="392" t="s">
        <v>264</v>
      </c>
      <c r="B24" s="391"/>
      <c r="C24" s="1229">
        <v>813</v>
      </c>
      <c r="D24" s="756"/>
      <c r="E24" s="1184">
        <v>3541</v>
      </c>
      <c r="F24" s="392"/>
      <c r="G24" s="1507">
        <v>1250</v>
      </c>
      <c r="H24" s="1230">
        <v>860</v>
      </c>
      <c r="I24" s="1230">
        <v>727</v>
      </c>
      <c r="J24" s="1230">
        <v>704</v>
      </c>
      <c r="K24" s="392"/>
    </row>
    <row r="25" spans="1:11" s="890" customFormat="1" ht="23.25">
      <c r="A25" s="774" t="s">
        <v>248</v>
      </c>
      <c r="B25" s="970"/>
      <c r="C25" s="1243">
        <v>0.14822242479489517</v>
      </c>
      <c r="D25" s="776"/>
      <c r="E25" s="1245">
        <v>0.16332272496656058</v>
      </c>
      <c r="F25" s="776"/>
      <c r="G25" s="1344">
        <v>0.21956789039170913</v>
      </c>
      <c r="H25" s="1245">
        <v>0.15902366863905326</v>
      </c>
      <c r="I25" s="1245">
        <v>0.13600000000000001</v>
      </c>
      <c r="J25" s="1245">
        <v>0.13400000000000001</v>
      </c>
      <c r="K25" s="774"/>
    </row>
    <row r="26" spans="1:11" s="880" customFormat="1" ht="23.25">
      <c r="K26" s="883"/>
    </row>
    <row r="27" spans="1:11" ht="15" customHeight="1">
      <c r="A27" s="358"/>
      <c r="B27" s="358"/>
      <c r="E27" s="356"/>
      <c r="F27" s="356"/>
      <c r="G27" s="356"/>
      <c r="H27" s="356"/>
      <c r="I27" s="356"/>
    </row>
    <row r="28" spans="1:11" ht="15" customHeight="1"/>
    <row r="29" spans="1:11" ht="15" customHeight="1"/>
    <row r="30" spans="1:11" ht="15" customHeight="1"/>
    <row r="31" spans="1:11" ht="15" customHeight="1"/>
    <row r="32" spans="1:11"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sheetData>
  <mergeCells count="1">
    <mergeCell ref="A5:B5"/>
  </mergeCells>
  <printOptions horizontalCentered="1"/>
  <pageMargins left="0.511811023622047" right="0.511811023622047" top="0.511811023622047" bottom="0.511811023622047" header="0.511811023622047" footer="0.511811023622047"/>
  <pageSetup scale="53" firstPageNumber="2" orientation="landscape" useFirstPageNumber="1" r:id="rId1"/>
  <headerFooter scaleWithDoc="0">
    <oddFooter>&amp;R&amp;8BCE Information financière supplémentaire – Premier trimestre de 2026 Page 9</oddFooter>
  </headerFooter>
  <customProperties>
    <customPr name="FPMExcelClientCellBasedFunctionStatus" r:id="rId2"/>
    <customPr name="FPMExcelClientRefreshTime" r:id="rId3"/>
    <customPr name="OrphanNamesChecked" r:id="rId4"/>
  </customProperties>
  <ignoredErrors>
    <ignoredError sqref="E5:G5" numberStoredAsText="1"/>
  </ignoredErrors>
  <drawing r:id="rId5"/>
  <legacyDrawing r:id="rId6"/>
  <controls>
    <mc:AlternateContent xmlns:mc="http://schemas.openxmlformats.org/markup-compatibility/2006">
      <mc:Choice Requires="x14">
        <control shapeId="75777"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75777" r:id="rId7" name="FPMExcelClientSheetOptionstb1"/>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pageSetUpPr fitToPage="1"/>
  </sheetPr>
  <dimension ref="A1:J75"/>
  <sheetViews>
    <sheetView showGridLines="0" view="pageBreakPreview" zoomScale="60" zoomScaleNormal="70" zoomScalePageLayoutView="62" workbookViewId="0"/>
  </sheetViews>
  <sheetFormatPr defaultColWidth="9.140625" defaultRowHeight="18" outlineLevelRow="1"/>
  <cols>
    <col min="1" max="1" width="3.7109375" style="194" customWidth="1"/>
    <col min="2" max="2" width="255.42578125" style="194" customWidth="1"/>
    <col min="3" max="3" width="80.28515625" style="194" customWidth="1"/>
    <col min="4" max="5" width="27.7109375" style="193" customWidth="1"/>
    <col min="6" max="6" width="2" style="194" customWidth="1"/>
    <col min="7" max="7" width="27.7109375" style="194" customWidth="1"/>
    <col min="8" max="8" width="6.7109375" style="220" customWidth="1"/>
    <col min="9" max="10" width="9.140625" style="220" hidden="1" customWidth="1"/>
    <col min="11" max="16384" width="9.140625" style="220"/>
  </cols>
  <sheetData>
    <row r="1" spans="1:7" ht="26.25">
      <c r="A1" s="534"/>
      <c r="B1" s="534"/>
      <c r="C1" s="534"/>
      <c r="D1" s="1012"/>
      <c r="E1" s="1012"/>
      <c r="F1" s="1012"/>
      <c r="G1" s="34" t="s">
        <v>267</v>
      </c>
    </row>
    <row r="2" spans="1:7" ht="15.75" customHeight="1" thickBot="1">
      <c r="A2" s="534"/>
      <c r="B2" s="534"/>
      <c r="C2" s="534"/>
      <c r="D2" s="1012"/>
      <c r="E2" s="1012"/>
      <c r="F2" s="1012"/>
      <c r="G2" s="34"/>
    </row>
    <row r="3" spans="1:7" ht="32.25" customHeight="1" thickTop="1">
      <c r="A3" s="534"/>
      <c r="B3" s="534"/>
      <c r="C3" s="534"/>
      <c r="D3" s="1100" t="s">
        <v>283</v>
      </c>
      <c r="E3" s="1082" t="s">
        <v>283</v>
      </c>
      <c r="F3" s="386"/>
      <c r="G3" s="1082" t="s">
        <v>181</v>
      </c>
    </row>
    <row r="4" spans="1:7" s="999" customFormat="1" ht="24.75" customHeight="1">
      <c r="A4" s="904" t="s">
        <v>463</v>
      </c>
      <c r="B4" s="880"/>
      <c r="C4" s="880"/>
      <c r="D4" s="1117" t="s">
        <v>395</v>
      </c>
      <c r="E4" s="1118" t="s">
        <v>239</v>
      </c>
      <c r="F4" s="906"/>
      <c r="G4" s="1119" t="s">
        <v>183</v>
      </c>
    </row>
    <row r="5" spans="1:7" s="999" customFormat="1" ht="26.25">
      <c r="A5" s="1132" t="s">
        <v>268</v>
      </c>
      <c r="B5" s="938"/>
      <c r="C5" s="1386"/>
      <c r="D5" s="1014"/>
      <c r="E5" s="938"/>
      <c r="F5" s="938"/>
      <c r="G5" s="793"/>
    </row>
    <row r="6" spans="1:7" s="999" customFormat="1" ht="23.25">
      <c r="A6" s="392" t="s">
        <v>269</v>
      </c>
      <c r="B6" s="392"/>
      <c r="C6" s="392"/>
      <c r="D6" s="1199">
        <v>520493</v>
      </c>
      <c r="E6" s="1200">
        <v>468585</v>
      </c>
      <c r="F6" s="1016"/>
      <c r="G6" s="1201">
        <v>0.11077605983973025</v>
      </c>
    </row>
    <row r="7" spans="1:7" s="999" customFormat="1" ht="23.25">
      <c r="A7" s="893" t="s">
        <v>270</v>
      </c>
      <c r="B7" s="893"/>
      <c r="C7" s="893"/>
      <c r="D7" s="1199">
        <v>386211</v>
      </c>
      <c r="E7" s="1200">
        <v>320250</v>
      </c>
      <c r="F7" s="1016"/>
      <c r="G7" s="1201">
        <v>0.20596721311475411</v>
      </c>
    </row>
    <row r="8" spans="1:7" s="999" customFormat="1" ht="23.25">
      <c r="A8" s="894" t="s">
        <v>271</v>
      </c>
      <c r="B8" s="894"/>
      <c r="C8" s="894"/>
      <c r="D8" s="1204">
        <v>134282</v>
      </c>
      <c r="E8" s="1205">
        <v>148335</v>
      </c>
      <c r="F8" s="1018"/>
      <c r="G8" s="1201">
        <v>-9.4738261367849796E-2</v>
      </c>
    </row>
    <row r="9" spans="1:7" s="999" customFormat="1" ht="23.25">
      <c r="A9" s="392" t="s">
        <v>275</v>
      </c>
      <c r="B9" s="392"/>
      <c r="C9" s="392"/>
      <c r="D9" s="1199">
        <v>5054</v>
      </c>
      <c r="E9" s="1225">
        <v>-596</v>
      </c>
      <c r="F9" s="1019"/>
      <c r="G9" s="1492" t="s">
        <v>333</v>
      </c>
    </row>
    <row r="10" spans="1:7" s="999" customFormat="1" ht="23.25" customHeight="1">
      <c r="A10" s="893" t="s">
        <v>270</v>
      </c>
      <c r="B10" s="893"/>
      <c r="C10" s="893"/>
      <c r="D10" s="1199">
        <v>16947</v>
      </c>
      <c r="E10" s="1200">
        <v>-9598</v>
      </c>
      <c r="F10" s="1019"/>
      <c r="G10" s="1493" t="s">
        <v>333</v>
      </c>
    </row>
    <row r="11" spans="1:7" s="999" customFormat="1" ht="23.25">
      <c r="A11" s="894" t="s">
        <v>271</v>
      </c>
      <c r="B11" s="894"/>
      <c r="C11" s="894"/>
      <c r="D11" s="1204">
        <v>-11893</v>
      </c>
      <c r="E11" s="1205">
        <v>9002</v>
      </c>
      <c r="F11" s="1020"/>
      <c r="G11" s="1493" t="s">
        <v>333</v>
      </c>
    </row>
    <row r="12" spans="1:7" s="999" customFormat="1" ht="27.75">
      <c r="A12" s="1087" t="s">
        <v>396</v>
      </c>
      <c r="B12" s="392"/>
      <c r="C12" s="392"/>
      <c r="D12" s="1202">
        <v>10322638</v>
      </c>
      <c r="E12" s="1203">
        <v>10287978</v>
      </c>
      <c r="F12" s="1019"/>
      <c r="G12" s="1494">
        <v>3.3689807657053699E-3</v>
      </c>
    </row>
    <row r="13" spans="1:7" s="999" customFormat="1" ht="25.5" customHeight="1">
      <c r="A13" s="893" t="s">
        <v>448</v>
      </c>
      <c r="B13" s="878"/>
      <c r="C13" s="878"/>
      <c r="D13" s="1202">
        <v>9567426</v>
      </c>
      <c r="E13" s="1207">
        <v>9520838</v>
      </c>
      <c r="F13" s="1019"/>
      <c r="G13" s="1208">
        <v>4.8932667481580931E-3</v>
      </c>
    </row>
    <row r="14" spans="1:7" s="999" customFormat="1" ht="27.75">
      <c r="A14" s="893" t="s">
        <v>397</v>
      </c>
      <c r="B14" s="893"/>
      <c r="C14" s="1387"/>
      <c r="D14" s="1206">
        <v>755212</v>
      </c>
      <c r="E14" s="1200">
        <v>767140</v>
      </c>
      <c r="F14" s="1019"/>
      <c r="G14" s="1201">
        <v>-1.5548661261308236E-2</v>
      </c>
    </row>
    <row r="15" spans="1:7" s="999" customFormat="1" ht="26.45" customHeight="1">
      <c r="A15" s="1133" t="s">
        <v>398</v>
      </c>
      <c r="B15" s="1160"/>
      <c r="C15" s="1389"/>
      <c r="D15" s="1209">
        <v>56.61</v>
      </c>
      <c r="E15" s="1210">
        <v>57.08</v>
      </c>
      <c r="F15" s="1022"/>
      <c r="G15" s="1211">
        <v>-8.2340574632095102E-3</v>
      </c>
    </row>
    <row r="16" spans="1:7" s="999" customFormat="1" ht="27.75">
      <c r="A16" s="392" t="s">
        <v>399</v>
      </c>
      <c r="B16" s="392"/>
      <c r="C16" s="392"/>
      <c r="D16" s="1212">
        <v>1.6799999999999999E-2</v>
      </c>
      <c r="E16" s="1213">
        <v>1.55E-2</v>
      </c>
      <c r="F16" s="1023"/>
      <c r="G16" s="1214">
        <v>-0.12999999999999989</v>
      </c>
    </row>
    <row r="17" spans="1:8" s="999" customFormat="1" ht="27.75">
      <c r="A17" s="893" t="s">
        <v>400</v>
      </c>
      <c r="B17" s="1161"/>
      <c r="C17" s="1161"/>
      <c r="D17" s="1212">
        <v>1.34E-2</v>
      </c>
      <c r="E17" s="1213">
        <v>1.21E-2</v>
      </c>
      <c r="F17" s="1023"/>
      <c r="G17" s="1214">
        <v>-0.13000000000000009</v>
      </c>
    </row>
    <row r="18" spans="1:8" s="999" customFormat="1" ht="27.75">
      <c r="A18" s="893" t="s">
        <v>397</v>
      </c>
      <c r="B18" s="795"/>
      <c r="C18" s="795"/>
      <c r="D18" s="1212">
        <v>5.9700000000000003E-2</v>
      </c>
      <c r="E18" s="1213">
        <v>5.7700000000000001E-2</v>
      </c>
      <c r="F18" s="1023"/>
      <c r="G18" s="1214">
        <v>-0.20000000000000018</v>
      </c>
    </row>
    <row r="19" spans="1:8" s="999" customFormat="1" ht="26.25">
      <c r="A19" s="792" t="s">
        <v>447</v>
      </c>
      <c r="B19" s="792"/>
      <c r="C19" s="792"/>
      <c r="D19" s="1024"/>
      <c r="E19" s="1025"/>
      <c r="F19" s="1026"/>
      <c r="G19" s="1027"/>
    </row>
    <row r="20" spans="1:8" s="999" customFormat="1" ht="23.25">
      <c r="A20" s="893" t="s">
        <v>272</v>
      </c>
      <c r="B20" s="795"/>
      <c r="C20" s="795"/>
      <c r="D20" s="1199">
        <v>81326</v>
      </c>
      <c r="E20" s="1215">
        <v>35984</v>
      </c>
      <c r="F20" s="1029"/>
      <c r="G20" s="1493" t="s">
        <v>333</v>
      </c>
    </row>
    <row r="21" spans="1:8" s="217" customFormat="1" ht="27.75">
      <c r="A21" s="893" t="s">
        <v>396</v>
      </c>
      <c r="B21" s="795"/>
      <c r="C21" s="795"/>
      <c r="D21" s="1217">
        <v>3348007</v>
      </c>
      <c r="E21" s="1203">
        <v>3079414</v>
      </c>
      <c r="F21" s="1029"/>
      <c r="G21" s="1201">
        <v>8.7222114337338202E-2</v>
      </c>
      <c r="H21" s="220"/>
    </row>
    <row r="22" spans="1:8" s="217" customFormat="1" ht="24.75" customHeight="1">
      <c r="A22" s="899" t="s">
        <v>407</v>
      </c>
      <c r="B22" s="740"/>
      <c r="C22" s="740"/>
      <c r="D22" s="1024"/>
      <c r="E22" s="1030"/>
      <c r="F22" s="1030"/>
      <c r="G22" s="1030"/>
      <c r="H22" s="220"/>
    </row>
    <row r="23" spans="1:8" s="525" customFormat="1" ht="23.25">
      <c r="A23" s="795"/>
      <c r="B23" s="392" t="s">
        <v>401</v>
      </c>
      <c r="C23" s="392"/>
      <c r="D23" s="1199">
        <v>13919</v>
      </c>
      <c r="E23" s="1215">
        <v>3744</v>
      </c>
      <c r="F23" s="1028"/>
      <c r="G23" s="1223" t="s">
        <v>333</v>
      </c>
    </row>
    <row r="24" spans="1:8" s="525" customFormat="1" ht="23.25">
      <c r="A24" s="795"/>
      <c r="B24" s="392" t="s">
        <v>402</v>
      </c>
      <c r="C24" s="392"/>
      <c r="D24" s="1199">
        <v>3863</v>
      </c>
      <c r="E24" s="1219">
        <v>0</v>
      </c>
      <c r="F24" s="1028"/>
      <c r="G24" s="1223" t="s">
        <v>333</v>
      </c>
    </row>
    <row r="25" spans="1:8" s="525" customFormat="1" ht="23.25">
      <c r="A25" s="1345" t="s">
        <v>409</v>
      </c>
      <c r="B25" s="393"/>
      <c r="C25" s="393"/>
      <c r="D25" s="1220">
        <v>17782</v>
      </c>
      <c r="E25" s="1495">
        <v>3744</v>
      </c>
      <c r="F25" s="1390"/>
      <c r="G25" s="1496" t="s">
        <v>333</v>
      </c>
    </row>
    <row r="26" spans="1:8" s="525" customFormat="1" ht="27.75">
      <c r="A26" s="795"/>
      <c r="B26" s="392" t="s">
        <v>403</v>
      </c>
      <c r="C26" s="392"/>
      <c r="D26" s="1217">
        <v>4454296</v>
      </c>
      <c r="E26" s="1221">
        <v>4573094</v>
      </c>
      <c r="F26" s="1028"/>
      <c r="G26" s="1218">
        <v>-2.5977598536133305E-2</v>
      </c>
    </row>
    <row r="27" spans="1:8" s="525" customFormat="1" ht="27.75" customHeight="1">
      <c r="A27" s="795"/>
      <c r="B27" s="392" t="s">
        <v>404</v>
      </c>
      <c r="C27" s="392"/>
      <c r="D27" s="1199">
        <v>439393</v>
      </c>
      <c r="E27" s="1219">
        <v>0</v>
      </c>
      <c r="F27" s="1028"/>
      <c r="G27" s="1497" t="s">
        <v>333</v>
      </c>
    </row>
    <row r="28" spans="1:8" s="1058" customFormat="1" ht="26.25">
      <c r="A28" s="1345" t="s">
        <v>408</v>
      </c>
      <c r="B28" s="393"/>
      <c r="C28" s="393"/>
      <c r="D28" s="1222">
        <v>4893689</v>
      </c>
      <c r="E28" s="1498">
        <v>4573094</v>
      </c>
      <c r="F28" s="1390"/>
      <c r="G28" s="1499">
        <v>7.0104616261988051E-2</v>
      </c>
    </row>
    <row r="29" spans="1:8" s="1058" customFormat="1" ht="13.5" customHeight="1">
      <c r="A29" s="1345"/>
      <c r="B29" s="393"/>
      <c r="C29" s="393"/>
      <c r="D29" s="1015"/>
      <c r="E29" s="1391"/>
      <c r="F29" s="1391"/>
      <c r="G29" s="1060"/>
    </row>
    <row r="30" spans="1:8" s="217" customFormat="1" ht="26.25" customHeight="1">
      <c r="A30" s="1392" t="s">
        <v>406</v>
      </c>
      <c r="B30" s="1383"/>
      <c r="C30" s="1383"/>
      <c r="D30" s="1393"/>
      <c r="E30" s="1394"/>
      <c r="F30" s="1394"/>
      <c r="G30" s="1395"/>
      <c r="H30" s="220"/>
    </row>
    <row r="31" spans="1:8" ht="26.25" customHeight="1">
      <c r="A31" s="1401" t="s">
        <v>405</v>
      </c>
      <c r="B31" s="900"/>
      <c r="C31" s="900"/>
      <c r="D31" s="1388"/>
      <c r="E31" s="1124"/>
      <c r="F31" s="1124"/>
      <c r="G31" s="1396"/>
    </row>
    <row r="32" spans="1:8" s="525" customFormat="1" ht="23.25">
      <c r="A32" s="1402"/>
      <c r="B32" s="392" t="s">
        <v>401</v>
      </c>
      <c r="C32" s="392"/>
      <c r="D32" s="1199">
        <v>42750</v>
      </c>
      <c r="E32" s="1500">
        <v>47992</v>
      </c>
      <c r="F32" s="1391"/>
      <c r="G32" s="1406">
        <v>-0.10922653775629272</v>
      </c>
    </row>
    <row r="33" spans="1:8" s="525" customFormat="1" ht="23.25">
      <c r="A33" s="1402"/>
      <c r="B33" s="392" t="s">
        <v>402</v>
      </c>
      <c r="C33" s="392"/>
      <c r="D33" s="1199">
        <v>6775</v>
      </c>
      <c r="E33" s="1403">
        <v>0</v>
      </c>
      <c r="F33" s="1391"/>
      <c r="G33" s="1404" t="s">
        <v>333</v>
      </c>
    </row>
    <row r="34" spans="1:8" s="525" customFormat="1" ht="23.25">
      <c r="A34" s="1405" t="s">
        <v>409</v>
      </c>
      <c r="B34" s="393"/>
      <c r="C34" s="393"/>
      <c r="D34" s="1220">
        <v>49525</v>
      </c>
      <c r="E34" s="1495">
        <v>47992</v>
      </c>
      <c r="F34" s="1390"/>
      <c r="G34" s="1501">
        <v>3.1942823803967325E-2</v>
      </c>
    </row>
    <row r="35" spans="1:8" s="525" customFormat="1" ht="27.75" customHeight="1">
      <c r="A35" s="1402"/>
      <c r="B35" s="795" t="s">
        <v>403</v>
      </c>
      <c r="C35" s="795"/>
      <c r="D35" s="1217">
        <v>3203082</v>
      </c>
      <c r="E35" s="1400">
        <v>3115142</v>
      </c>
      <c r="F35" s="1391"/>
      <c r="G35" s="1406">
        <v>2.8229852764336264E-2</v>
      </c>
    </row>
    <row r="36" spans="1:8" s="525" customFormat="1" ht="27.75" customHeight="1">
      <c r="A36" s="1402"/>
      <c r="B36" s="795" t="s">
        <v>404</v>
      </c>
      <c r="C36" s="795"/>
      <c r="D36" s="1199">
        <v>368643</v>
      </c>
      <c r="E36" s="1403">
        <v>0</v>
      </c>
      <c r="F36" s="1391"/>
      <c r="G36" s="1404" t="s">
        <v>333</v>
      </c>
    </row>
    <row r="37" spans="1:8" s="525" customFormat="1" ht="26.25" outlineLevel="1">
      <c r="A37" s="1407" t="s">
        <v>408</v>
      </c>
      <c r="B37" s="1408"/>
      <c r="C37" s="1408"/>
      <c r="D37" s="1502">
        <v>3571725</v>
      </c>
      <c r="E37" s="1503">
        <v>3115142</v>
      </c>
      <c r="F37" s="1397"/>
      <c r="G37" s="1504">
        <v>0.14656892045370645</v>
      </c>
    </row>
    <row r="38" spans="1:8" s="525" customFormat="1" ht="23.25" outlineLevel="1">
      <c r="A38" s="795"/>
      <c r="B38" s="392"/>
      <c r="C38" s="392"/>
      <c r="D38" s="1015"/>
      <c r="E38" s="1391"/>
      <c r="F38" s="1391"/>
      <c r="G38" s="1060"/>
    </row>
    <row r="39" spans="1:8" s="217" customFormat="1" ht="27" customHeight="1">
      <c r="A39" s="740" t="s">
        <v>445</v>
      </c>
      <c r="B39" s="792"/>
      <c r="C39" s="792"/>
      <c r="D39" s="1024"/>
      <c r="E39" s="1030"/>
      <c r="F39" s="1030"/>
      <c r="G39" s="1033"/>
      <c r="H39" s="220"/>
    </row>
    <row r="40" spans="1:8" s="525" customFormat="1" ht="23.25">
      <c r="A40" s="795"/>
      <c r="B40" s="392" t="s">
        <v>401</v>
      </c>
      <c r="C40" s="392"/>
      <c r="D40" s="1199">
        <v>10103</v>
      </c>
      <c r="E40" s="1215">
        <v>-15971</v>
      </c>
      <c r="F40" s="1028"/>
      <c r="G40" s="1223" t="s">
        <v>333</v>
      </c>
    </row>
    <row r="41" spans="1:8" s="525" customFormat="1" ht="23.25">
      <c r="A41" s="795"/>
      <c r="B41" s="392" t="s">
        <v>402</v>
      </c>
      <c r="C41" s="392"/>
      <c r="D41" s="1224">
        <v>-215</v>
      </c>
      <c r="E41" s="1219">
        <v>0</v>
      </c>
      <c r="F41" s="1028"/>
      <c r="G41" s="1497" t="s">
        <v>333</v>
      </c>
    </row>
    <row r="42" spans="1:8" s="525" customFormat="1" ht="23.25">
      <c r="A42" s="1345" t="s">
        <v>410</v>
      </c>
      <c r="B42" s="392"/>
      <c r="C42" s="392"/>
      <c r="D42" s="1220">
        <v>9888</v>
      </c>
      <c r="E42" s="1495">
        <v>-15971</v>
      </c>
      <c r="F42" s="1390"/>
      <c r="G42" s="1496" t="s">
        <v>333</v>
      </c>
    </row>
    <row r="43" spans="1:8" s="525" customFormat="1" ht="27.75">
      <c r="A43" s="795"/>
      <c r="B43" s="392" t="s">
        <v>411</v>
      </c>
      <c r="C43" s="1162"/>
      <c r="D43" s="1217">
        <v>2149965</v>
      </c>
      <c r="E43" s="1221">
        <v>2115141</v>
      </c>
      <c r="F43" s="1028"/>
      <c r="G43" s="1218">
        <v>1.6464150616909229E-2</v>
      </c>
    </row>
    <row r="44" spans="1:8" s="525" customFormat="1" ht="27.75">
      <c r="A44" s="795"/>
      <c r="B44" s="392" t="s">
        <v>412</v>
      </c>
      <c r="C44" s="392"/>
      <c r="D44" s="1199">
        <v>5624</v>
      </c>
      <c r="E44" s="1219">
        <v>0</v>
      </c>
      <c r="F44" s="1035"/>
      <c r="G44" s="1497" t="s">
        <v>333</v>
      </c>
    </row>
    <row r="45" spans="1:8" s="525" customFormat="1" ht="23.25" hidden="1">
      <c r="A45" s="795"/>
      <c r="B45" s="392"/>
      <c r="C45" s="392"/>
      <c r="D45" s="1015">
        <v>0</v>
      </c>
      <c r="E45" s="1028">
        <v>2115141</v>
      </c>
      <c r="F45" s="1035"/>
      <c r="G45" s="1060">
        <v>-1</v>
      </c>
    </row>
    <row r="46" spans="1:8" s="525" customFormat="1" ht="23.25" hidden="1">
      <c r="B46" s="1057"/>
      <c r="C46" s="1057"/>
      <c r="D46" s="1015">
        <v>0</v>
      </c>
      <c r="E46" s="1028">
        <v>0</v>
      </c>
      <c r="F46" s="1035"/>
      <c r="G46" s="1060"/>
    </row>
    <row r="47" spans="1:8" s="525" customFormat="1" ht="26.25">
      <c r="A47" s="900" t="s">
        <v>446</v>
      </c>
      <c r="D47" s="1222">
        <v>2155589</v>
      </c>
      <c r="E47" s="1498">
        <v>2115141</v>
      </c>
      <c r="F47" s="1398"/>
      <c r="G47" s="1499">
        <v>1.9123075010129349E-2</v>
      </c>
    </row>
    <row r="48" spans="1:8" s="525" customFormat="1" ht="23.25" hidden="1">
      <c r="A48" s="900"/>
      <c r="D48" s="1032">
        <v>2070342</v>
      </c>
      <c r="E48" s="1031">
        <v>2070342</v>
      </c>
      <c r="F48" s="1031"/>
      <c r="G48" s="1021">
        <v>0</v>
      </c>
    </row>
    <row r="49" spans="1:7" s="525" customFormat="1" ht="23.25" hidden="1">
      <c r="A49" s="900"/>
      <c r="D49" s="1032">
        <v>654950</v>
      </c>
      <c r="E49" s="1028">
        <v>654950</v>
      </c>
      <c r="F49" s="1031"/>
      <c r="G49" s="1017">
        <v>0</v>
      </c>
    </row>
    <row r="50" spans="1:7" s="525" customFormat="1" ht="26.25">
      <c r="A50" s="1399" t="s">
        <v>413</v>
      </c>
      <c r="B50" s="792"/>
      <c r="C50" s="792"/>
      <c r="D50" s="1024"/>
      <c r="E50" s="1030"/>
      <c r="F50" s="1034"/>
      <c r="G50" s="1030"/>
    </row>
    <row r="51" spans="1:7" s="525" customFormat="1" ht="23.25">
      <c r="A51" s="878"/>
      <c r="B51" s="392" t="s">
        <v>401</v>
      </c>
      <c r="C51" s="392"/>
      <c r="D51" s="1216">
        <v>-42128</v>
      </c>
      <c r="E51" s="1200">
        <v>-47430</v>
      </c>
      <c r="F51" s="1035"/>
      <c r="G51" s="1218">
        <v>0.11178578958465106</v>
      </c>
    </row>
    <row r="52" spans="1:7" s="525" customFormat="1" ht="23.25">
      <c r="A52" s="878"/>
      <c r="B52" s="392" t="s">
        <v>402</v>
      </c>
      <c r="C52" s="392"/>
      <c r="D52" s="1216">
        <v>-3621</v>
      </c>
      <c r="E52" s="1225">
        <v>0</v>
      </c>
      <c r="F52" s="1035"/>
      <c r="G52" s="1223" t="s">
        <v>333</v>
      </c>
    </row>
    <row r="53" spans="1:7" s="525" customFormat="1" ht="23.25">
      <c r="A53" s="1059" t="s">
        <v>415</v>
      </c>
      <c r="B53" s="1057"/>
      <c r="C53" s="1057"/>
      <c r="D53" s="1226">
        <v>-45749</v>
      </c>
      <c r="E53" s="1505">
        <v>-47430</v>
      </c>
      <c r="F53" s="1398"/>
      <c r="G53" s="1499">
        <v>3.5441703563145688E-2</v>
      </c>
    </row>
    <row r="54" spans="1:7" s="525" customFormat="1" ht="23.25">
      <c r="A54" s="878"/>
      <c r="B54" s="392" t="s">
        <v>401</v>
      </c>
      <c r="C54" s="392"/>
      <c r="D54" s="1202">
        <v>1604179</v>
      </c>
      <c r="E54" s="1203">
        <v>1772611</v>
      </c>
      <c r="F54" s="1035"/>
      <c r="G54" s="1218">
        <v>-9.501915535895919E-2</v>
      </c>
    </row>
    <row r="55" spans="1:7" s="525" customFormat="1" ht="27.75">
      <c r="A55" s="878"/>
      <c r="B55" s="392" t="s">
        <v>414</v>
      </c>
      <c r="C55" s="392"/>
      <c r="D55" s="1216">
        <v>72250</v>
      </c>
      <c r="E55" s="1225">
        <v>0</v>
      </c>
      <c r="F55" s="1035"/>
      <c r="G55" s="1223" t="s">
        <v>333</v>
      </c>
    </row>
    <row r="56" spans="1:7" s="525" customFormat="1" ht="27" thickBot="1">
      <c r="A56" s="1059" t="s">
        <v>416</v>
      </c>
      <c r="B56" s="1057"/>
      <c r="C56" s="1057"/>
      <c r="D56" s="1227">
        <v>1676429</v>
      </c>
      <c r="E56" s="1506">
        <v>1772611</v>
      </c>
      <c r="F56" s="1398"/>
      <c r="G56" s="1499">
        <v>-5.4260071724704408E-2</v>
      </c>
    </row>
    <row r="57" spans="1:7" ht="24.6" customHeight="1" outlineLevel="1" thickTop="1">
      <c r="A57" s="1088" t="s">
        <v>212</v>
      </c>
      <c r="B57" s="391"/>
      <c r="C57" s="391"/>
      <c r="D57" s="900"/>
      <c r="E57" s="900"/>
      <c r="F57" s="391"/>
      <c r="G57" s="391"/>
    </row>
    <row r="58" spans="1:7" ht="12.75" customHeight="1" outlineLevel="1">
      <c r="A58" s="220"/>
      <c r="B58" s="220"/>
      <c r="C58" s="220"/>
      <c r="D58" s="220"/>
      <c r="E58" s="220"/>
      <c r="F58" s="220"/>
      <c r="G58" s="220"/>
    </row>
    <row r="59" spans="1:7" ht="73.5" customHeight="1" outlineLevel="1">
      <c r="A59" s="976" t="s">
        <v>95</v>
      </c>
      <c r="B59" s="1726" t="s">
        <v>465</v>
      </c>
      <c r="C59" s="1726"/>
      <c r="D59" s="1726"/>
      <c r="E59" s="1726"/>
      <c r="F59" s="1726"/>
      <c r="G59" s="1726"/>
    </row>
    <row r="60" spans="1:7" ht="90.75" customHeight="1" outlineLevel="1">
      <c r="A60" s="976" t="s">
        <v>135</v>
      </c>
      <c r="B60" s="1726" t="s">
        <v>460</v>
      </c>
      <c r="C60" s="1726"/>
      <c r="D60" s="1726"/>
      <c r="E60" s="1726"/>
      <c r="F60" s="1726"/>
      <c r="G60" s="1726"/>
    </row>
    <row r="61" spans="1:7" ht="52.5" customHeight="1" outlineLevel="1">
      <c r="A61" s="976" t="s">
        <v>168</v>
      </c>
      <c r="B61" s="1726" t="s">
        <v>461</v>
      </c>
      <c r="C61" s="1726"/>
      <c r="D61" s="1726"/>
      <c r="E61" s="1726"/>
      <c r="F61" s="1726"/>
      <c r="G61" s="1726"/>
    </row>
    <row r="62" spans="1:7" ht="45.75" customHeight="1">
      <c r="A62" s="976" t="s">
        <v>167</v>
      </c>
      <c r="B62" s="1726" t="s">
        <v>456</v>
      </c>
      <c r="C62" s="1726"/>
      <c r="D62" s="1726"/>
      <c r="E62" s="1726"/>
      <c r="F62" s="1726"/>
      <c r="G62" s="1726"/>
    </row>
    <row r="63" spans="1:7" ht="29.25" customHeight="1">
      <c r="A63" s="976" t="s">
        <v>169</v>
      </c>
      <c r="B63" s="1726" t="s">
        <v>457</v>
      </c>
      <c r="C63" s="1726"/>
      <c r="D63" s="1726"/>
      <c r="E63" s="1726"/>
      <c r="F63" s="1726"/>
      <c r="G63" s="1726"/>
    </row>
    <row r="64" spans="1:7" ht="47.25" customHeight="1">
      <c r="A64" s="976" t="s">
        <v>171</v>
      </c>
      <c r="B64" s="1725" t="s">
        <v>441</v>
      </c>
      <c r="C64" s="1725"/>
      <c r="D64" s="1725"/>
      <c r="E64" s="1725"/>
      <c r="F64" s="1725"/>
      <c r="G64" s="1725"/>
    </row>
    <row r="65" spans="1:10" ht="37.5" customHeight="1">
      <c r="A65" s="976" t="s">
        <v>172</v>
      </c>
      <c r="B65" s="1725" t="s">
        <v>453</v>
      </c>
      <c r="C65" s="1725"/>
      <c r="D65" s="1725"/>
      <c r="E65" s="1725"/>
      <c r="F65" s="1725"/>
      <c r="G65" s="1725"/>
    </row>
    <row r="66" spans="1:10" ht="55.5" customHeight="1">
      <c r="A66" s="976" t="s">
        <v>173</v>
      </c>
      <c r="B66" s="1726" t="s">
        <v>449</v>
      </c>
      <c r="C66" s="1726"/>
      <c r="D66" s="1726"/>
      <c r="E66" s="1726"/>
      <c r="F66" s="1726"/>
      <c r="G66" s="1726"/>
    </row>
    <row r="67" spans="1:10" ht="51" customHeight="1">
      <c r="A67" s="976" t="s">
        <v>174</v>
      </c>
      <c r="B67" s="1725" t="s">
        <v>418</v>
      </c>
      <c r="C67" s="1725"/>
      <c r="D67" s="1725"/>
      <c r="E67" s="1725"/>
      <c r="F67" s="1725"/>
      <c r="G67" s="1725"/>
    </row>
    <row r="68" spans="1:10" s="878" customFormat="1" ht="93.75" hidden="1" customHeight="1">
      <c r="A68" s="976"/>
      <c r="B68" s="1725"/>
      <c r="C68" s="1725"/>
      <c r="D68" s="1725"/>
      <c r="E68" s="1725"/>
      <c r="F68" s="1725"/>
      <c r="G68" s="1725"/>
      <c r="H68" s="1046"/>
      <c r="I68" s="1046"/>
      <c r="J68" s="1046"/>
    </row>
    <row r="69" spans="1:10" s="878" customFormat="1" ht="53.25" hidden="1" customHeight="1">
      <c r="A69" s="976"/>
      <c r="B69" s="1725"/>
      <c r="C69" s="1725"/>
      <c r="D69" s="1725"/>
      <c r="E69" s="1725"/>
      <c r="F69" s="1725"/>
      <c r="G69" s="1725"/>
      <c r="H69" s="1046"/>
      <c r="I69" s="1046"/>
      <c r="J69" s="1046"/>
    </row>
    <row r="70" spans="1:10" ht="52.5" hidden="1" customHeight="1">
      <c r="A70" s="976"/>
      <c r="B70" s="1725"/>
      <c r="C70" s="1725"/>
      <c r="D70" s="1725"/>
      <c r="E70" s="1725"/>
      <c r="F70" s="1725"/>
      <c r="G70" s="1725"/>
      <c r="H70" s="31"/>
      <c r="I70" s="31"/>
      <c r="J70" s="31"/>
    </row>
    <row r="71" spans="1:10" ht="21" hidden="1" customHeight="1">
      <c r="B71" s="1038"/>
      <c r="C71" s="1038"/>
      <c r="F71" s="193"/>
      <c r="G71" s="193"/>
    </row>
    <row r="72" spans="1:10" ht="20.25" hidden="1">
      <c r="B72" s="1727"/>
      <c r="C72" s="1727"/>
      <c r="D72" s="1727"/>
      <c r="E72" s="1727"/>
      <c r="F72" s="1727"/>
      <c r="G72" s="1727"/>
    </row>
    <row r="73" spans="1:10" hidden="1">
      <c r="F73" s="193"/>
      <c r="G73" s="193"/>
    </row>
    <row r="74" spans="1:10" ht="20.25" hidden="1">
      <c r="B74" s="1724"/>
      <c r="C74" s="1724"/>
      <c r="D74" s="1724"/>
      <c r="E74" s="1724"/>
      <c r="F74" s="1724"/>
      <c r="G74" s="1724"/>
    </row>
    <row r="75" spans="1:10" ht="20.25" hidden="1">
      <c r="B75" s="1724"/>
      <c r="C75" s="1724"/>
      <c r="D75" s="1724"/>
      <c r="E75" s="1724"/>
      <c r="F75" s="1724"/>
      <c r="G75" s="1724"/>
    </row>
  </sheetData>
  <mergeCells count="15">
    <mergeCell ref="B75:G75"/>
    <mergeCell ref="B70:G70"/>
    <mergeCell ref="B59:G59"/>
    <mergeCell ref="B60:G60"/>
    <mergeCell ref="B61:G61"/>
    <mergeCell ref="B62:G62"/>
    <mergeCell ref="B63:G63"/>
    <mergeCell ref="B68:G68"/>
    <mergeCell ref="B69:G69"/>
    <mergeCell ref="B72:G72"/>
    <mergeCell ref="B64:G64"/>
    <mergeCell ref="B74:G74"/>
    <mergeCell ref="B65:G65"/>
    <mergeCell ref="B66:G66"/>
    <mergeCell ref="B67:G67"/>
  </mergeCells>
  <printOptions horizontalCentered="1"/>
  <pageMargins left="0.511811023622047" right="0.511811023622047" top="0.511811023622047" bottom="0.511811023622047" header="0.511811023622047" footer="0.511811023622047"/>
  <pageSetup scale="30" firstPageNumber="2" orientation="landscape" useFirstPageNumber="1" r:id="rId1"/>
  <headerFooter scaleWithDoc="0">
    <oddFooter>&amp;R&amp;8BCE Information financière supplémentaire – Premier trimestre de 2026 Page 10</oddFooter>
  </headerFooter>
  <customProperties>
    <customPr name="FPMExcelClientCellBasedFunctionStatus" r:id="rId2"/>
    <customPr name="FPMExcelClientRefreshTime" r:id="rId3"/>
    <customPr name="OrphanNamesChecked" r:id="rId4"/>
  </customProperties>
  <ignoredErrors>
    <ignoredError sqref="D4:G4" numberStoredAsText="1"/>
  </ignoredErrors>
  <drawing r:id="rId5"/>
  <legacyDrawing r:id="rId6"/>
  <controls>
    <mc:AlternateContent xmlns:mc="http://schemas.openxmlformats.org/markup-compatibility/2006">
      <mc:Choice Requires="x14">
        <control shapeId="118785" r:id="rId7" name="FPMExcelClientSheetOptionstb1">
          <controlPr defaultSize="0" autoLine="0" r:id="rId8">
            <anchor moveWithCells="1" sizeWithCells="1">
              <from>
                <xdr:col>0</xdr:col>
                <xdr:colOff>0</xdr:colOff>
                <xdr:row>15</xdr:row>
                <xdr:rowOff>0</xdr:rowOff>
              </from>
              <to>
                <xdr:col>0</xdr:col>
                <xdr:colOff>0</xdr:colOff>
                <xdr:row>15</xdr:row>
                <xdr:rowOff>0</xdr:rowOff>
              </to>
            </anchor>
          </controlPr>
        </control>
      </mc:Choice>
      <mc:Fallback>
        <control shapeId="118785" r:id="rId7" name="FPMExcelClientSheetOptionstb1"/>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theme="6" tint="0.59999389629810485"/>
    <pageSetUpPr fitToPage="1"/>
  </sheetPr>
  <dimension ref="A1:V66"/>
  <sheetViews>
    <sheetView view="pageBreakPreview" zoomScale="80" zoomScaleNormal="70" zoomScaleSheetLayoutView="80" workbookViewId="0">
      <selection activeCell="A24" sqref="A24"/>
    </sheetView>
  </sheetViews>
  <sheetFormatPr defaultColWidth="8.85546875" defaultRowHeight="16.5" outlineLevelRow="1" outlineLevelCol="1"/>
  <cols>
    <col min="1" max="1" width="96.140625" style="20" customWidth="1"/>
    <col min="2" max="3" width="13" style="35" customWidth="1"/>
    <col min="4" max="4" width="1.85546875" style="35" customWidth="1"/>
    <col min="5" max="6" width="13" style="35" customWidth="1"/>
    <col min="7" max="7" width="1.85546875" style="94" customWidth="1"/>
    <col min="8" max="9" width="13" style="35" customWidth="1" outlineLevel="1"/>
    <col min="10" max="10" width="1.85546875" style="20" customWidth="1" outlineLevel="1"/>
    <col min="11" max="12" width="13" style="20" customWidth="1" outlineLevel="1"/>
    <col min="13" max="13" width="3.42578125" style="20" customWidth="1"/>
    <col min="14" max="14" width="13.140625" style="20" customWidth="1"/>
    <col min="15" max="15" width="12.5703125" style="20" customWidth="1"/>
    <col min="16" max="16" width="1.5703125" style="20" customWidth="1"/>
    <col min="17" max="18" width="12.5703125" style="20" customWidth="1"/>
    <col min="19" max="19" width="11.28515625" style="20" bestFit="1" customWidth="1"/>
    <col min="20" max="20" width="10.5703125" style="79" bestFit="1" customWidth="1"/>
    <col min="21" max="21" width="8.85546875" style="20"/>
    <col min="22" max="22" width="10.140625" style="20" bestFit="1" customWidth="1"/>
    <col min="23" max="16384" width="8.85546875" style="20"/>
  </cols>
  <sheetData>
    <row r="1" spans="1:22" ht="23.25">
      <c r="F1" s="43"/>
      <c r="G1" s="58"/>
      <c r="H1" s="15"/>
      <c r="I1" s="15"/>
      <c r="J1" s="15"/>
      <c r="K1" s="15"/>
      <c r="L1" s="43" t="s">
        <v>127</v>
      </c>
      <c r="M1" s="15"/>
      <c r="N1" s="15"/>
      <c r="O1" s="14"/>
      <c r="P1"/>
      <c r="Q1"/>
      <c r="R1"/>
      <c r="S1"/>
      <c r="T1"/>
    </row>
    <row r="2" spans="1:22" ht="18" customHeight="1">
      <c r="F2" s="59"/>
      <c r="G2" s="58"/>
      <c r="H2" s="15"/>
      <c r="I2" s="15"/>
      <c r="J2" s="15"/>
      <c r="K2" s="15"/>
      <c r="L2" s="59" t="s">
        <v>101</v>
      </c>
      <c r="M2" s="15"/>
      <c r="N2" s="15"/>
      <c r="O2" s="14"/>
      <c r="P2"/>
      <c r="Q2"/>
      <c r="R2"/>
      <c r="S2"/>
      <c r="T2"/>
    </row>
    <row r="3" spans="1:22" ht="16.5" customHeight="1">
      <c r="G3" s="58"/>
      <c r="H3" s="15"/>
      <c r="I3" s="15"/>
      <c r="J3" s="15"/>
      <c r="K3" s="15"/>
      <c r="L3" s="15"/>
      <c r="M3" s="15"/>
      <c r="N3" s="15"/>
      <c r="O3" s="14"/>
      <c r="P3"/>
      <c r="Q3"/>
      <c r="R3"/>
      <c r="S3"/>
      <c r="T3"/>
    </row>
    <row r="4" spans="1:22" ht="15.75" customHeight="1" thickBot="1">
      <c r="B4" s="60"/>
      <c r="C4" s="60"/>
      <c r="D4" s="60"/>
      <c r="E4" s="60"/>
      <c r="F4" s="60"/>
      <c r="G4" s="58"/>
      <c r="H4" s="15"/>
      <c r="I4" s="15"/>
      <c r="J4" s="15"/>
      <c r="K4" s="15"/>
      <c r="L4" s="15"/>
      <c r="M4" s="15"/>
      <c r="N4" s="15"/>
      <c r="O4" s="14"/>
      <c r="P4"/>
      <c r="Q4"/>
      <c r="R4"/>
      <c r="S4"/>
      <c r="T4"/>
    </row>
    <row r="5" spans="1:22" ht="33.75" customHeight="1" thickTop="1">
      <c r="A5" s="482" t="s">
        <v>9</v>
      </c>
      <c r="B5" s="483" t="s">
        <v>140</v>
      </c>
      <c r="C5" s="484" t="s">
        <v>141</v>
      </c>
      <c r="D5" s="41"/>
      <c r="E5" s="485" t="s">
        <v>5</v>
      </c>
      <c r="F5" s="485" t="s">
        <v>4</v>
      </c>
      <c r="G5" s="58"/>
      <c r="H5" s="483" t="s">
        <v>142</v>
      </c>
      <c r="I5" s="484" t="s">
        <v>108</v>
      </c>
      <c r="J5" s="41"/>
      <c r="K5" s="485" t="s">
        <v>5</v>
      </c>
      <c r="L5" s="485" t="s">
        <v>4</v>
      </c>
      <c r="M5" s="15"/>
      <c r="N5" s="15"/>
      <c r="O5" s="14"/>
      <c r="P5"/>
      <c r="Q5"/>
      <c r="R5"/>
      <c r="S5"/>
      <c r="T5"/>
    </row>
    <row r="6" spans="1:22" ht="12" customHeight="1">
      <c r="B6" s="61"/>
      <c r="C6" s="20"/>
      <c r="D6" s="20"/>
      <c r="E6" s="20"/>
      <c r="F6" s="20"/>
      <c r="G6" s="58"/>
      <c r="H6" s="61"/>
      <c r="I6" s="20"/>
      <c r="M6" s="14"/>
      <c r="N6" s="14"/>
      <c r="O6" s="14"/>
      <c r="P6"/>
      <c r="Q6"/>
      <c r="R6"/>
      <c r="S6"/>
      <c r="T6"/>
    </row>
    <row r="7" spans="1:22" s="64" customFormat="1" ht="15.75" customHeight="1">
      <c r="A7" s="62" t="s">
        <v>79</v>
      </c>
      <c r="B7" s="63"/>
      <c r="G7" s="65"/>
      <c r="H7" s="63"/>
      <c r="M7" s="14"/>
      <c r="N7" s="14"/>
      <c r="O7" s="14"/>
      <c r="P7"/>
      <c r="Q7"/>
      <c r="R7"/>
      <c r="S7"/>
      <c r="T7"/>
    </row>
    <row r="8" spans="1:22" ht="15.75" customHeight="1">
      <c r="A8" s="66" t="s">
        <v>15</v>
      </c>
      <c r="B8" s="67" t="e">
        <f>'BCE Inc. Seg Info HIST p5'!G23</f>
        <v>#VALUE!</v>
      </c>
      <c r="C8" s="68">
        <f>'BCE Inc. Seg Info HIST p5'!N23</f>
        <v>2475</v>
      </c>
      <c r="D8" s="46"/>
      <c r="E8" s="68" t="e">
        <f>B8-C8</f>
        <v>#VALUE!</v>
      </c>
      <c r="F8" s="373" t="e">
        <f>IF(OR((+E8/(ABS(C8)))&gt;100%,(+E8/(ABS(C8)))&lt;-100%),"n.m.",(+E8/(ABS(C8))))</f>
        <v>#VALUE!</v>
      </c>
      <c r="G8" s="58"/>
      <c r="H8" s="67" t="e">
        <f>'BCE Inc. Seg Info HIST p5'!E23</f>
        <v>#VALUE!</v>
      </c>
      <c r="I8" s="68">
        <f>'BCE Inc. Seg Info HIST p5'!O23+'BCE Inc. Seg Info HIST p5'!P23+'BCE Inc. Seg Info HIST p5'!Q23+'BCE Inc. Seg Info HIST p5'!N23</f>
        <v>8999</v>
      </c>
      <c r="J8" s="46"/>
      <c r="K8" s="68" t="e">
        <f>H8-I8</f>
        <v>#VALUE!</v>
      </c>
      <c r="L8" s="373" t="e">
        <f>IF(OR((+K8/(ABS(I8)))&gt;100%,(+K8/(ABS(I8)))&lt;-100%),"n.m.",(+K8/(ABS(I8))))</f>
        <v>#VALUE!</v>
      </c>
      <c r="M8" s="14"/>
      <c r="N8" s="14"/>
      <c r="O8" s="14"/>
      <c r="P8"/>
      <c r="Q8"/>
      <c r="R8"/>
      <c r="S8"/>
      <c r="T8"/>
    </row>
    <row r="9" spans="1:22" ht="15.75" customHeight="1">
      <c r="A9" s="66" t="s">
        <v>16</v>
      </c>
      <c r="B9" s="67" t="e">
        <f>'BCE Inc. Seg Info HIST p5'!G24</f>
        <v>#VALUE!</v>
      </c>
      <c r="C9" s="68">
        <f>'BCE Inc. Seg Info HIST p5'!N24</f>
        <v>3079</v>
      </c>
      <c r="D9" s="46"/>
      <c r="E9" s="68" t="e">
        <f>B9-C9</f>
        <v>#VALUE!</v>
      </c>
      <c r="F9" s="373" t="e">
        <f>IF(OR((+E9/(ABS(C9)))&gt;100%,(+E9/(ABS(C9)))&lt;-100%),"n.m.",(+E9/(ABS(C9))))</f>
        <v>#VALUE!</v>
      </c>
      <c r="G9" s="58"/>
      <c r="H9" s="67" t="e">
        <f>'BCE Inc. Seg Info HIST p5'!E24</f>
        <v>#VALUE!</v>
      </c>
      <c r="I9" s="68">
        <f>'BCE Inc. Seg Info HIST p5'!O24+'BCE Inc. Seg Info HIST p5'!P24+'BCE Inc. Seg Info HIST p5'!Q24+'BCE Inc. Seg Info HIST p5'!N24</f>
        <v>12178</v>
      </c>
      <c r="J9" s="46"/>
      <c r="K9" s="68" t="e">
        <f>H9-I9</f>
        <v>#VALUE!</v>
      </c>
      <c r="L9" s="373" t="e">
        <f>IF(OR((+K9/(ABS(I9)))&gt;100%,(+K9/(ABS(I9)))&lt;-100%),"n.m.",(+K9/(ABS(I9))))</f>
        <v>#VALUE!</v>
      </c>
      <c r="M9" s="14"/>
      <c r="N9" s="14"/>
      <c r="O9" s="14"/>
      <c r="P9"/>
      <c r="Q9"/>
      <c r="R9"/>
      <c r="S9"/>
      <c r="T9"/>
    </row>
    <row r="10" spans="1:22" ht="15.75" customHeight="1">
      <c r="A10" s="66" t="s">
        <v>17</v>
      </c>
      <c r="B10" s="67" t="e">
        <f>'BCE Inc. Seg Info HIST p5'!G25</f>
        <v>#VALUE!</v>
      </c>
      <c r="C10" s="68">
        <f>'BCE Inc. Seg Info HIST p5'!N25</f>
        <v>849</v>
      </c>
      <c r="D10" s="46"/>
      <c r="E10" s="68" t="e">
        <f>B10-C10</f>
        <v>#VALUE!</v>
      </c>
      <c r="F10" s="373" t="e">
        <f>IF(OR((+E10/(ABS(C10)))&gt;100%,(+E10/(ABS(C10)))&lt;-100%),"n.m.",(+E10/(ABS(C10))))</f>
        <v>#VALUE!</v>
      </c>
      <c r="G10" s="58"/>
      <c r="H10" s="67" t="e">
        <f>'BCE Inc. Seg Info HIST p5'!E25</f>
        <v>#VALUE!</v>
      </c>
      <c r="I10" s="68">
        <f>'BCE Inc. Seg Info HIST p5'!O25+'BCE Inc. Seg Info HIST p5'!P25+'BCE Inc. Seg Info HIST p5'!Q25+'BCE Inc. Seg Info HIST p5'!N25</f>
        <v>3036</v>
      </c>
      <c r="J10" s="46"/>
      <c r="K10" s="68" t="e">
        <f>H10-I10</f>
        <v>#VALUE!</v>
      </c>
      <c r="L10" s="373" t="e">
        <f>IF(OR((+K10/(ABS(I10)))&gt;100%,(+K10/(ABS(I10)))&lt;-100%),"n.m.",(+K10/(ABS(I10))))</f>
        <v>#VALUE!</v>
      </c>
      <c r="M10" s="14"/>
      <c r="N10" s="14"/>
      <c r="O10" s="14"/>
      <c r="P10"/>
      <c r="Q10"/>
      <c r="R10"/>
      <c r="S10"/>
      <c r="T10"/>
    </row>
    <row r="11" spans="1:22" ht="15.75" customHeight="1">
      <c r="A11" s="69" t="s">
        <v>18</v>
      </c>
      <c r="B11" s="67" t="e">
        <f>'BCE Inc. Seg Info HIST p5'!G26</f>
        <v>#VALUE!</v>
      </c>
      <c r="C11" s="70">
        <f>'BCE Inc. Seg Info HIST p5'!N26</f>
        <v>-194</v>
      </c>
      <c r="D11" s="46"/>
      <c r="E11" s="70" t="e">
        <f>B11-C11</f>
        <v>#VALUE!</v>
      </c>
      <c r="F11" s="373" t="e">
        <f>IF(OR((+E11/(ABS(C11)))&gt;100%,(+E11/(ABS(C11)))&lt;-100%),"n.m.",(+E11/(ABS(C11))))</f>
        <v>#VALUE!</v>
      </c>
      <c r="G11" s="58"/>
      <c r="H11" s="67" t="e">
        <f>'BCE Inc. Seg Info HIST p5'!E26</f>
        <v>#VALUE!</v>
      </c>
      <c r="I11" s="70">
        <f>'BCE Inc. Seg Info HIST p5'!O26+'BCE Inc. Seg Info HIST p5'!P26+'BCE Inc. Seg Info HIST p5'!Q26+'BCE Inc. Seg Info HIST p5'!N26</f>
        <v>-764</v>
      </c>
      <c r="J11" s="46"/>
      <c r="K11" s="70" t="e">
        <f>H11-I11</f>
        <v>#VALUE!</v>
      </c>
      <c r="L11" s="373" t="e">
        <f>IF(OR((+K11/(ABS(I11)))&gt;100%,(+K11/(ABS(I11)))&lt;-100%),"n.m.",(+K11/(ABS(I11))))</f>
        <v>#VALUE!</v>
      </c>
      <c r="M11" s="14"/>
      <c r="N11" s="14"/>
      <c r="O11" s="14"/>
      <c r="P11"/>
      <c r="Q11"/>
      <c r="R11"/>
      <c r="S11"/>
      <c r="T11"/>
    </row>
    <row r="12" spans="1:22" ht="15.75" customHeight="1">
      <c r="A12" s="35" t="s">
        <v>0</v>
      </c>
      <c r="B12" s="71" t="e">
        <f>'BCE Inc. Seg Info HIST p5'!G27</f>
        <v>#VALUE!</v>
      </c>
      <c r="C12" s="72">
        <f>'BCE Inc. Seg Info HIST p5'!N27</f>
        <v>6209</v>
      </c>
      <c r="D12" s="46"/>
      <c r="E12" s="72" t="e">
        <f>B12-C12</f>
        <v>#VALUE!</v>
      </c>
      <c r="F12" s="374" t="e">
        <f>IF(OR((+E12/(ABS(C12)))&gt;100%,(+E12/(ABS(C12)))&lt;-100%),"n.m.",(+E12/(ABS(C12))))</f>
        <v>#VALUE!</v>
      </c>
      <c r="G12" s="58"/>
      <c r="H12" s="71" t="e">
        <f>'BCE Inc. Seg Info HIST p5'!E27</f>
        <v>#VALUE!</v>
      </c>
      <c r="I12" s="72">
        <f>'BCE Inc. Seg Info HIST p5'!O27+'BCE Inc. Seg Info HIST p5'!P27+'BCE Inc. Seg Info HIST p5'!Q27+'BCE Inc. Seg Info HIST p5'!N27</f>
        <v>23449</v>
      </c>
      <c r="J12" s="46"/>
      <c r="K12" s="72" t="e">
        <f>H12-I12</f>
        <v>#VALUE!</v>
      </c>
      <c r="L12" s="374" t="e">
        <f>IF(OR((+K12/(ABS(I12)))&gt;100%,(+K12/(ABS(I12)))&lt;-100%),"n.m.",(+K12/(ABS(I12))))</f>
        <v>#VALUE!</v>
      </c>
      <c r="M12" s="14"/>
      <c r="N12" s="14"/>
      <c r="O12" s="14"/>
      <c r="P12"/>
      <c r="Q12"/>
      <c r="R12"/>
      <c r="S12"/>
      <c r="T12"/>
    </row>
    <row r="13" spans="1:22" ht="8.25" customHeight="1">
      <c r="A13" s="35"/>
      <c r="B13" s="67"/>
      <c r="C13" s="68"/>
      <c r="D13" s="73"/>
      <c r="E13" s="74"/>
      <c r="F13" s="75"/>
      <c r="G13" s="58"/>
      <c r="H13" s="67"/>
      <c r="I13" s="68"/>
      <c r="J13" s="73"/>
      <c r="K13" s="74"/>
      <c r="L13" s="75"/>
      <c r="M13" s="14"/>
      <c r="N13" s="14"/>
      <c r="O13" s="14"/>
      <c r="P13"/>
      <c r="Q13"/>
      <c r="R13"/>
      <c r="S13"/>
      <c r="T13"/>
      <c r="U13" s="76"/>
      <c r="V13" s="76"/>
    </row>
    <row r="14" spans="1:22" s="64" customFormat="1" ht="15.75" customHeight="1">
      <c r="A14" s="62" t="s">
        <v>21</v>
      </c>
      <c r="B14" s="77"/>
      <c r="C14" s="78"/>
      <c r="D14" s="78"/>
      <c r="E14" s="78"/>
      <c r="F14" s="380"/>
      <c r="G14" s="65"/>
      <c r="H14" s="77"/>
      <c r="I14" s="78"/>
      <c r="J14" s="78"/>
      <c r="K14" s="78"/>
      <c r="L14" s="380"/>
      <c r="M14" s="14"/>
      <c r="N14" s="14"/>
      <c r="O14" s="14"/>
      <c r="P14"/>
      <c r="Q14"/>
      <c r="R14"/>
      <c r="S14"/>
      <c r="T14"/>
    </row>
    <row r="15" spans="1:22" ht="15.75" customHeight="1">
      <c r="A15" s="66" t="s">
        <v>15</v>
      </c>
      <c r="B15" s="67" t="e">
        <f>'BCE Inc. Seg Info HIST p5'!G30</f>
        <v>#VALUE!</v>
      </c>
      <c r="C15" s="68">
        <f>'BCE Inc. Seg Info HIST p5'!N30</f>
        <v>-1524</v>
      </c>
      <c r="D15" s="46"/>
      <c r="E15" s="68" t="e">
        <f>B15-C15</f>
        <v>#VALUE!</v>
      </c>
      <c r="F15" s="373" t="e">
        <f>IF(OR((+E15/(ABS(C15)))&gt;100%,(+E15/(ABS(C15)))&lt;-100%),"n.m.",(+E15/(ABS(C15))))</f>
        <v>#VALUE!</v>
      </c>
      <c r="G15" s="58"/>
      <c r="H15" s="67" t="e">
        <f>'BCE Inc. Seg Info HIST p5'!E30</f>
        <v>#VALUE!</v>
      </c>
      <c r="I15" s="68">
        <f>'BCE Inc. Seg Info HIST p5'!O30+'BCE Inc. Seg Info HIST p5'!P30+'BCE Inc. Seg Info HIST p5'!Q30+'BCE Inc. Seg Info HIST p5'!N30</f>
        <v>-5146</v>
      </c>
      <c r="J15" s="46"/>
      <c r="K15" s="68" t="e">
        <f>H15-I15</f>
        <v>#VALUE!</v>
      </c>
      <c r="L15" s="373" t="e">
        <f>IF(OR((+K15/(ABS(I15)))&gt;100%,(+K15/(ABS(I15)))&lt;-100%),"n.m.",(+K15/(ABS(I15))))</f>
        <v>#VALUE!</v>
      </c>
      <c r="M15" s="14"/>
      <c r="N15" s="14"/>
      <c r="O15" s="14"/>
      <c r="P15"/>
      <c r="Q15"/>
      <c r="R15"/>
      <c r="S15"/>
      <c r="T15"/>
      <c r="V15" s="76"/>
    </row>
    <row r="16" spans="1:22" ht="15.75" customHeight="1">
      <c r="A16" s="66" t="s">
        <v>16</v>
      </c>
      <c r="B16" s="436" t="e">
        <f>'BCE Inc. Seg Info HIST p5'!G31</f>
        <v>#VALUE!</v>
      </c>
      <c r="C16" s="437">
        <f>'BCE Inc. Seg Info HIST p5'!N31</f>
        <v>-1753</v>
      </c>
      <c r="D16" s="92"/>
      <c r="E16" s="437" t="e">
        <f>B16-C16</f>
        <v>#VALUE!</v>
      </c>
      <c r="F16" s="439" t="e">
        <f>IF(OR((+E16/(ABS(C16)))&gt;100%,(+E16/(ABS(C16)))&lt;-100%),"n.m.",(+E16/(ABS(C16))))</f>
        <v>#VALUE!</v>
      </c>
      <c r="G16" s="58"/>
      <c r="H16" s="436" t="e">
        <f>'BCE Inc. Seg Info HIST p5'!E31</f>
        <v>#VALUE!</v>
      </c>
      <c r="I16" s="437">
        <f>'BCE Inc. Seg Info HIST p5'!O31+'BCE Inc. Seg Info HIST p5'!P31+'BCE Inc. Seg Info HIST p5'!Q31+'BCE Inc. Seg Info HIST p5'!N31</f>
        <v>-6863</v>
      </c>
      <c r="J16" s="92"/>
      <c r="K16" s="437" t="e">
        <f>H16-I16</f>
        <v>#VALUE!</v>
      </c>
      <c r="L16" s="439" t="e">
        <f>IF(OR((+K16/(ABS(I16)))&gt;100%,(+K16/(ABS(I16)))&lt;-100%),"n.m.",(+K16/(ABS(I16))))</f>
        <v>#VALUE!</v>
      </c>
      <c r="M16" s="14"/>
      <c r="N16" s="14"/>
      <c r="O16" s="14"/>
      <c r="P16"/>
      <c r="Q16"/>
      <c r="R16"/>
      <c r="S16"/>
      <c r="T16"/>
    </row>
    <row r="17" spans="1:22" ht="15.75" customHeight="1">
      <c r="A17" s="66" t="s">
        <v>17</v>
      </c>
      <c r="B17" s="436" t="e">
        <f>'BCE Inc. Seg Info HIST p5'!G32</f>
        <v>#VALUE!</v>
      </c>
      <c r="C17" s="437">
        <f>'BCE Inc. Seg Info HIST p5'!N32</f>
        <v>-696</v>
      </c>
      <c r="D17" s="92"/>
      <c r="E17" s="437" t="e">
        <f>B17-C17</f>
        <v>#VALUE!</v>
      </c>
      <c r="F17" s="439" t="e">
        <f>IF(OR((+E17/(ABS(C17)))&gt;100%,(+E17/(ABS(C17)))&lt;-100%),"n.m.",(+E17/(ABS(C17))))</f>
        <v>#VALUE!</v>
      </c>
      <c r="G17" s="58"/>
      <c r="H17" s="436" t="e">
        <f>'BCE Inc. Seg Info HIST p5'!E32</f>
        <v>#VALUE!</v>
      </c>
      <c r="I17" s="437">
        <f>'BCE Inc. Seg Info HIST p5'!O32+'BCE Inc. Seg Info HIST p5'!P32+'BCE Inc. Seg Info HIST p5'!Q32+'BCE Inc. Seg Info HIST p5'!N32</f>
        <v>-2311</v>
      </c>
      <c r="J17" s="92"/>
      <c r="K17" s="437" t="e">
        <f>H17-I17</f>
        <v>#VALUE!</v>
      </c>
      <c r="L17" s="439" t="e">
        <f>IF(OR((+K17/(ABS(I17)))&gt;100%,(+K17/(ABS(I17)))&lt;-100%),"n.m.",(+K17/(ABS(I17))))</f>
        <v>#VALUE!</v>
      </c>
      <c r="M17" s="14"/>
      <c r="N17" s="14"/>
      <c r="O17" s="14"/>
      <c r="P17"/>
      <c r="Q17"/>
      <c r="R17"/>
      <c r="S17"/>
      <c r="T17"/>
      <c r="V17" s="79"/>
    </row>
    <row r="18" spans="1:22" ht="15.75" customHeight="1">
      <c r="A18" s="69" t="s">
        <v>18</v>
      </c>
      <c r="B18" s="436" t="e">
        <f>'BCE Inc. Seg Info HIST p5'!G33</f>
        <v>#VALUE!</v>
      </c>
      <c r="C18" s="844">
        <f>'BCE Inc. Seg Info HIST p5'!N33</f>
        <v>194</v>
      </c>
      <c r="D18" s="92"/>
      <c r="E18" s="844" t="e">
        <f>B18-C18</f>
        <v>#VALUE!</v>
      </c>
      <c r="F18" s="439" t="e">
        <f>IF(OR((+E18/(ABS(C18)))&gt;100%,(+E18/(ABS(C18)))&lt;-100%),"n.m.",(+E18/(ABS(C18))))</f>
        <v>#VALUE!</v>
      </c>
      <c r="G18" s="58"/>
      <c r="H18" s="436" t="e">
        <f>'BCE Inc. Seg Info HIST p5'!E33</f>
        <v>#VALUE!</v>
      </c>
      <c r="I18" s="844">
        <f>'BCE Inc. Seg Info HIST p5'!O33+'BCE Inc. Seg Info HIST p5'!P33+'BCE Inc. Seg Info HIST p5'!Q33+'BCE Inc. Seg Info HIST p5'!N33</f>
        <v>764</v>
      </c>
      <c r="J18" s="92"/>
      <c r="K18" s="844" t="e">
        <f>H18-I18</f>
        <v>#VALUE!</v>
      </c>
      <c r="L18" s="439" t="e">
        <f>IF(OR((+K18/(ABS(I18)))&gt;100%,(+K18/(ABS(I18)))&lt;-100%),"n.m.",(+K18/(ABS(I18))))</f>
        <v>#VALUE!</v>
      </c>
      <c r="M18" s="14"/>
      <c r="N18" s="14"/>
      <c r="O18" s="14"/>
      <c r="P18"/>
      <c r="Q18"/>
      <c r="R18"/>
      <c r="S18"/>
      <c r="T18"/>
      <c r="V18" s="79"/>
    </row>
    <row r="19" spans="1:22" ht="15.75" customHeight="1">
      <c r="A19" s="35" t="s">
        <v>0</v>
      </c>
      <c r="B19" s="445" t="e">
        <f>'BCE Inc. Seg Info HIST p5'!G34</f>
        <v>#VALUE!</v>
      </c>
      <c r="C19" s="446">
        <f>'BCE Inc. Seg Info HIST p5'!N34</f>
        <v>-3779</v>
      </c>
      <c r="D19" s="92"/>
      <c r="E19" s="446" t="e">
        <f>B19-C19</f>
        <v>#VALUE!</v>
      </c>
      <c r="F19" s="447" t="e">
        <f>IF(OR((+E19/(ABS(C19)))&gt;100%,(+E19/(ABS(C19)))&lt;-100%),"n.m.",(+E19/(ABS(C19))))</f>
        <v>#VALUE!</v>
      </c>
      <c r="G19" s="58"/>
      <c r="H19" s="445" t="e">
        <f>'BCE Inc. Seg Info HIST p5'!E34</f>
        <v>#VALUE!</v>
      </c>
      <c r="I19" s="446">
        <f>'BCE Inc. Seg Info HIST p5'!O34+'BCE Inc. Seg Info HIST p5'!P34+'BCE Inc. Seg Info HIST p5'!Q34+'BCE Inc. Seg Info HIST p5'!N34</f>
        <v>-13556</v>
      </c>
      <c r="J19" s="92"/>
      <c r="K19" s="446" t="e">
        <f>H19-I19</f>
        <v>#VALUE!</v>
      </c>
      <c r="L19" s="447" t="e">
        <f>IF(OR((+K19/(ABS(I19)))&gt;100%,(+K19/(ABS(I19)))&lt;-100%),"n.m.",(+K19/(ABS(I19))))</f>
        <v>#VALUE!</v>
      </c>
      <c r="M19" s="14"/>
      <c r="N19" s="14"/>
      <c r="O19" s="14"/>
      <c r="P19"/>
      <c r="Q19"/>
      <c r="R19"/>
      <c r="S19"/>
      <c r="T19"/>
      <c r="V19" s="79"/>
    </row>
    <row r="20" spans="1:22" s="84" customFormat="1" ht="9" customHeight="1">
      <c r="A20" s="80"/>
      <c r="B20" s="81"/>
      <c r="C20" s="82"/>
      <c r="D20" s="83"/>
      <c r="E20" s="82"/>
      <c r="F20" s="381"/>
      <c r="G20" s="58"/>
      <c r="H20" s="81"/>
      <c r="I20" s="82"/>
      <c r="J20" s="83"/>
      <c r="K20" s="82"/>
      <c r="L20" s="381"/>
      <c r="M20" s="14"/>
      <c r="N20" s="14"/>
      <c r="O20" s="14"/>
      <c r="P20"/>
      <c r="Q20"/>
      <c r="R20"/>
      <c r="S20"/>
      <c r="T20"/>
      <c r="V20" s="76"/>
    </row>
    <row r="21" spans="1:22" s="64" customFormat="1">
      <c r="A21" s="62" t="s">
        <v>10</v>
      </c>
      <c r="B21" s="77"/>
      <c r="C21" s="78"/>
      <c r="D21" s="78"/>
      <c r="E21" s="78"/>
      <c r="F21" s="380"/>
      <c r="G21" s="65"/>
      <c r="H21" s="77"/>
      <c r="I21" s="78"/>
      <c r="J21" s="78"/>
      <c r="K21" s="78"/>
      <c r="L21" s="380"/>
      <c r="M21" s="14"/>
      <c r="N21" s="14"/>
      <c r="O21" s="14"/>
      <c r="P21"/>
      <c r="Q21"/>
      <c r="R21"/>
      <c r="S21"/>
      <c r="T21"/>
    </row>
    <row r="22" spans="1:22" ht="18.75" customHeight="1">
      <c r="A22" s="66" t="s">
        <v>15</v>
      </c>
      <c r="B22" s="67" t="e">
        <f>'BCE Inc. Seg Info HIST p5'!G37</f>
        <v>#VALUE!</v>
      </c>
      <c r="C22" s="68">
        <f>'BCE Inc. Seg Info HIST p5'!N37</f>
        <v>951</v>
      </c>
      <c r="D22" s="46"/>
      <c r="E22" s="68" t="e">
        <f>B22-C22</f>
        <v>#VALUE!</v>
      </c>
      <c r="F22" s="373" t="e">
        <f>IF(OR((+E22/(ABS(C22)))&gt;100%,(+E22/(ABS(C22)))&lt;-100%),"n.m.",(+E22/(ABS(C22))))</f>
        <v>#VALUE!</v>
      </c>
      <c r="G22" s="58"/>
      <c r="H22" s="67" t="e">
        <f>'BCE Inc. Seg Info HIST p5'!E37</f>
        <v>#VALUE!</v>
      </c>
      <c r="I22" s="68">
        <f>'BCE Inc. Seg Info HIST p5'!O37+'BCE Inc. Seg Info HIST p5'!P37+'BCE Inc. Seg Info HIST p5'!Q37+'BCE Inc. Seg Info HIST p5'!N37</f>
        <v>3853</v>
      </c>
      <c r="J22" s="46"/>
      <c r="K22" s="68" t="e">
        <f>H22-I22</f>
        <v>#VALUE!</v>
      </c>
      <c r="L22" s="373" t="e">
        <f>IF(OR((+K22/(ABS(I22)))&gt;100%,(+K22/(ABS(I22)))&lt;-100%),"n.m.",(+K22/(ABS(I22))))</f>
        <v>#VALUE!</v>
      </c>
      <c r="M22" s="14"/>
      <c r="N22" s="14"/>
      <c r="O22" s="14"/>
      <c r="P22"/>
      <c r="Q22"/>
      <c r="R22"/>
      <c r="S22"/>
      <c r="T22"/>
    </row>
    <row r="23" spans="1:22" ht="15.75" customHeight="1">
      <c r="A23" s="85" t="s">
        <v>19</v>
      </c>
      <c r="B23" s="86" t="e">
        <f>'BCE Inc. Seg Info HIST p5'!G38</f>
        <v>#VALUE!</v>
      </c>
      <c r="C23" s="87">
        <f>'BCE Inc. Seg Info HIST p5'!N38</f>
        <v>0.38400000000000001</v>
      </c>
      <c r="D23" s="88"/>
      <c r="E23" s="89"/>
      <c r="F23" s="379" t="e">
        <f>((ROUND(B23,3)-ROUND(C23,3))*100)</f>
        <v>#VALUE!</v>
      </c>
      <c r="G23" s="58"/>
      <c r="H23" s="86" t="e">
        <f>'BCE Inc. Seg Info HIST p5'!E38</f>
        <v>#VALUE!</v>
      </c>
      <c r="I23" s="87">
        <f>I22/I8</f>
        <v>0.42815868429825538</v>
      </c>
      <c r="J23" s="88"/>
      <c r="K23" s="89"/>
      <c r="L23" s="379" t="e">
        <f>((ROUND(H23,3)-ROUND(I23,3))*100)</f>
        <v>#VALUE!</v>
      </c>
      <c r="M23" s="14"/>
      <c r="N23" s="14"/>
      <c r="O23" s="14"/>
      <c r="P23"/>
      <c r="Q23"/>
      <c r="R23"/>
      <c r="S23"/>
      <c r="T23"/>
      <c r="V23" s="79"/>
    </row>
    <row r="24" spans="1:22" ht="15.75" customHeight="1">
      <c r="A24" s="66" t="s">
        <v>16</v>
      </c>
      <c r="B24" s="436" t="e">
        <f>'BCE Inc. Seg Info HIST p5'!G39</f>
        <v>#VALUE!</v>
      </c>
      <c r="C24" s="437">
        <f>'BCE Inc. Seg Info HIST p5'!N39</f>
        <v>1326</v>
      </c>
      <c r="D24" s="92"/>
      <c r="E24" s="437" t="e">
        <f>B24-C24</f>
        <v>#VALUE!</v>
      </c>
      <c r="F24" s="439" t="e">
        <f>IF(OR((+E24/(ABS(C24)))&gt;100%,(+E24/(ABS(C24)))&lt;-100%),"n.m.",(+E24/(ABS(C24))))</f>
        <v>#VALUE!</v>
      </c>
      <c r="G24" s="58"/>
      <c r="H24" s="436" t="e">
        <f>'BCE Inc. Seg Info HIST p5'!E39</f>
        <v>#VALUE!</v>
      </c>
      <c r="I24" s="437">
        <f>'BCE Inc. Seg Info HIST p5'!O39+'BCE Inc. Seg Info HIST p5'!P39+'BCE Inc. Seg Info HIST p5'!Q39+'BCE Inc. Seg Info HIST p5'!N39</f>
        <v>5315</v>
      </c>
      <c r="J24" s="92"/>
      <c r="K24" s="437" t="e">
        <f>H24-I24</f>
        <v>#VALUE!</v>
      </c>
      <c r="L24" s="449">
        <v>0</v>
      </c>
      <c r="M24" s="14"/>
      <c r="N24" s="14"/>
      <c r="O24" s="14"/>
      <c r="P24"/>
      <c r="Q24"/>
      <c r="R24"/>
      <c r="S24"/>
      <c r="T24"/>
    </row>
    <row r="25" spans="1:22" ht="15.75" customHeight="1">
      <c r="A25" s="85" t="s">
        <v>20</v>
      </c>
      <c r="B25" s="845" t="e">
        <f>'BCE Inc. Seg Info HIST p5'!G40</f>
        <v>#VALUE!</v>
      </c>
      <c r="C25" s="498">
        <f>'BCE Inc. Seg Info HIST p5'!N40</f>
        <v>0.43099999999999999</v>
      </c>
      <c r="D25" s="442"/>
      <c r="E25" s="846"/>
      <c r="F25" s="444" t="e">
        <f>((ROUND(B25,3)-ROUND(C25,3))*100)</f>
        <v>#VALUE!</v>
      </c>
      <c r="G25" s="58"/>
      <c r="H25" s="845" t="e">
        <f>'BCE Inc. Seg Info HIST p5'!E40</f>
        <v>#VALUE!</v>
      </c>
      <c r="I25" s="498">
        <f>I24/I9</f>
        <v>0.43644276564296269</v>
      </c>
      <c r="J25" s="442"/>
      <c r="K25" s="846"/>
      <c r="L25" s="444" t="e">
        <f>((ROUND(H25,3)-ROUND(I25,3))*100)</f>
        <v>#VALUE!</v>
      </c>
      <c r="M25" s="14"/>
      <c r="N25" s="14"/>
      <c r="O25" s="14"/>
      <c r="P25"/>
      <c r="Q25"/>
      <c r="R25"/>
      <c r="S25"/>
      <c r="T25"/>
    </row>
    <row r="26" spans="1:22" ht="15.75" customHeight="1">
      <c r="A26" s="66" t="s">
        <v>17</v>
      </c>
      <c r="B26" s="436" t="e">
        <f>'BCE Inc. Seg Info HIST p5'!G41</f>
        <v>#VALUE!</v>
      </c>
      <c r="C26" s="437">
        <f>'BCE Inc. Seg Info HIST p5'!N41</f>
        <v>153</v>
      </c>
      <c r="D26" s="285"/>
      <c r="E26" s="437" t="e">
        <f>B26-C26</f>
        <v>#VALUE!</v>
      </c>
      <c r="F26" s="439" t="e">
        <f>IF(OR((+E26/(ABS(C26)))&gt;100%,(+E26/(ABS(C26)))&lt;-100%),"n.m.",(+E26/(ABS(C26))))</f>
        <v>#VALUE!</v>
      </c>
      <c r="G26" s="58"/>
      <c r="H26" s="436" t="e">
        <f>'BCE Inc. Seg Info HIST p5'!E41</f>
        <v>#VALUE!</v>
      </c>
      <c r="I26" s="437">
        <f>'BCE Inc. Seg Info HIST p5'!O41+'BCE Inc. Seg Info HIST p5'!P41+'BCE Inc. Seg Info HIST p5'!Q41+'BCE Inc. Seg Info HIST p5'!N41</f>
        <v>725</v>
      </c>
      <c r="J26" s="285"/>
      <c r="K26" s="437" t="e">
        <f>H26-I26</f>
        <v>#VALUE!</v>
      </c>
      <c r="L26" s="439" t="e">
        <f>IF(OR((+K26/(ABS(I26)))&gt;100%,(+K26/(ABS(I26)))&lt;-100%),"n.m.",(+K26/(ABS(I26))))</f>
        <v>#VALUE!</v>
      </c>
      <c r="M26" s="14"/>
      <c r="N26" s="14"/>
      <c r="O26" s="14"/>
      <c r="P26"/>
      <c r="Q26"/>
      <c r="R26"/>
      <c r="S26"/>
      <c r="T26"/>
    </row>
    <row r="27" spans="1:22" ht="15.75" customHeight="1">
      <c r="A27" s="85" t="s">
        <v>19</v>
      </c>
      <c r="B27" s="441" t="e">
        <f>'BCE Inc. Seg Info HIST p5'!G42</f>
        <v>#VALUE!</v>
      </c>
      <c r="C27" s="498">
        <f>'BCE Inc. Seg Info HIST p5'!N42</f>
        <v>0.18</v>
      </c>
      <c r="D27" s="847"/>
      <c r="E27" s="848"/>
      <c r="F27" s="444" t="e">
        <f>((ROUND(B27,3)-ROUND(C27,3))*100)</f>
        <v>#VALUE!</v>
      </c>
      <c r="G27" s="58"/>
      <c r="H27" s="441" t="e">
        <f>('BCE Inc. Seg Info HIST p5'!E42)</f>
        <v>#VALUE!</v>
      </c>
      <c r="I27" s="498">
        <f>I26/I10</f>
        <v>0.23880105401844531</v>
      </c>
      <c r="J27" s="847"/>
      <c r="K27" s="848"/>
      <c r="L27" s="444" t="e">
        <f>((ROUND(H27,3)-ROUND(I27,3))*100)</f>
        <v>#VALUE!</v>
      </c>
      <c r="M27" s="14"/>
      <c r="N27" s="14"/>
      <c r="O27" s="14"/>
      <c r="P27"/>
      <c r="Q27"/>
      <c r="R27"/>
      <c r="S27"/>
      <c r="T27"/>
    </row>
    <row r="28" spans="1:22" ht="15.75" customHeight="1">
      <c r="A28" s="35" t="s">
        <v>0</v>
      </c>
      <c r="B28" s="445" t="e">
        <f>'BCE Inc. Seg Info HIST p5'!G43</f>
        <v>#VALUE!</v>
      </c>
      <c r="C28" s="446">
        <f>'BCE Inc. Seg Info HIST p5'!N43</f>
        <v>2430</v>
      </c>
      <c r="D28" s="92"/>
      <c r="E28" s="446" t="e">
        <f>B28-C28</f>
        <v>#VALUE!</v>
      </c>
      <c r="F28" s="447" t="e">
        <f>IF(OR((+E28/(ABS(C28)))&gt;100%,(+E28/(ABS(C28)))&lt;-100%),"n.m.",(+E28/(ABS(C28))))</f>
        <v>#VALUE!</v>
      </c>
      <c r="G28" s="58"/>
      <c r="H28" s="445" t="e">
        <f>'BCE Inc. Seg Info HIST p5'!E43</f>
        <v>#VALUE!</v>
      </c>
      <c r="I28" s="446">
        <f>'BCE Inc. Seg Info HIST p5'!O43+'BCE Inc. Seg Info HIST p5'!P43+'BCE Inc. Seg Info HIST p5'!Q43+'BCE Inc. Seg Info HIST p5'!N43</f>
        <v>9893</v>
      </c>
      <c r="J28" s="92"/>
      <c r="K28" s="446" t="e">
        <f>H28-I28</f>
        <v>#VALUE!</v>
      </c>
      <c r="L28" s="447" t="e">
        <f>IF(OR((+K28/(ABS(I28)))&gt;100%,(+K28/(ABS(I28)))&lt;-100%),"n.m.",(+K28/(ABS(I28))))</f>
        <v>#VALUE!</v>
      </c>
      <c r="M28" s="14"/>
      <c r="N28" s="14"/>
      <c r="O28" s="14"/>
      <c r="P28"/>
      <c r="Q28"/>
      <c r="R28"/>
      <c r="S28"/>
      <c r="T28"/>
      <c r="U28" s="79"/>
    </row>
    <row r="29" spans="1:22" ht="15.75" customHeight="1">
      <c r="A29" s="85" t="s">
        <v>19</v>
      </c>
      <c r="B29" s="845" t="e">
        <f>'BCE Inc. Seg Info HIST p5'!G44</f>
        <v>#VALUE!</v>
      </c>
      <c r="C29" s="498">
        <f>'BCE Inc. Seg Info HIST p5'!N44</f>
        <v>0.39100000000000001</v>
      </c>
      <c r="D29" s="442"/>
      <c r="E29" s="437"/>
      <c r="F29" s="449" t="e">
        <f>((ROUND(B29,3)-ROUND(C29,3))*100)</f>
        <v>#VALUE!</v>
      </c>
      <c r="G29" s="58"/>
      <c r="H29" s="845" t="e">
        <f>'BCE Inc. Seg Info HIST p5'!E44</f>
        <v>#VALUE!</v>
      </c>
      <c r="I29" s="498">
        <f>I28/I12</f>
        <v>0.4218943238517634</v>
      </c>
      <c r="J29" s="442"/>
      <c r="K29" s="437"/>
      <c r="L29" s="449" t="e">
        <f>((ROUND(I29,3)-ROUND(H29,3))*100)</f>
        <v>#VALUE!</v>
      </c>
      <c r="M29" s="14"/>
      <c r="N29" s="14"/>
      <c r="O29" s="14"/>
      <c r="P29"/>
      <c r="Q29"/>
      <c r="R29"/>
      <c r="S29"/>
      <c r="T29"/>
    </row>
    <row r="30" spans="1:22" s="84" customFormat="1" ht="10.5" customHeight="1">
      <c r="A30" s="85"/>
      <c r="B30" s="90"/>
      <c r="C30" s="89"/>
      <c r="D30" s="91"/>
      <c r="E30" s="46"/>
      <c r="F30" s="300"/>
      <c r="G30" s="58"/>
      <c r="H30" s="90"/>
      <c r="I30" s="89"/>
      <c r="J30" s="91"/>
      <c r="K30" s="46"/>
      <c r="L30" s="300"/>
      <c r="M30" s="14"/>
      <c r="N30" s="14"/>
      <c r="O30" s="14"/>
      <c r="P30"/>
      <c r="Q30"/>
      <c r="R30"/>
      <c r="S30"/>
      <c r="T30"/>
    </row>
    <row r="31" spans="1:22" s="64" customFormat="1" ht="15.75" customHeight="1">
      <c r="A31" s="62" t="s">
        <v>1</v>
      </c>
      <c r="B31" s="77"/>
      <c r="C31" s="78"/>
      <c r="E31" s="78"/>
      <c r="F31" s="382"/>
      <c r="G31" s="65"/>
      <c r="H31" s="77"/>
      <c r="I31" s="78"/>
      <c r="K31" s="78"/>
      <c r="L31" s="382"/>
      <c r="M31" s="14"/>
      <c r="N31" s="14"/>
      <c r="O31" s="14"/>
      <c r="P31"/>
      <c r="Q31"/>
      <c r="R31"/>
      <c r="S31"/>
      <c r="T31"/>
    </row>
    <row r="32" spans="1:22" ht="15.75" customHeight="1">
      <c r="A32" s="435" t="s">
        <v>15</v>
      </c>
      <c r="B32" s="436">
        <f>+'BCE Inc. Seg Info HIST p5'!G47</f>
        <v>308</v>
      </c>
      <c r="C32" s="437">
        <f>+'BCE Inc. Seg Info HIST p5'!N47</f>
        <v>273</v>
      </c>
      <c r="D32" s="92"/>
      <c r="E32" s="438">
        <f>C32-B32</f>
        <v>-35</v>
      </c>
      <c r="F32" s="439">
        <f>IF(OR((+E32/(ABS(C32)))&gt;100%,(+E32/(ABS(C32)))&lt;-100%),"n.m.",(+E32/(ABS(C32))))</f>
        <v>-0.12820512820512819</v>
      </c>
      <c r="G32" s="520"/>
      <c r="H32" s="436">
        <f>+'BCE Inc. Seg Info HIST p5'!E47</f>
        <v>1084</v>
      </c>
      <c r="I32" s="437">
        <f>'BCE Inc. Seg Info HIST p5'!O47+'BCE Inc. Seg Info HIST p5'!P47+'BCE Inc. Seg Info HIST p5'!Q47+'BCE Inc. Seg Info HIST p5'!N47</f>
        <v>1120</v>
      </c>
      <c r="J32" s="92"/>
      <c r="K32" s="438">
        <f>I32-H32</f>
        <v>36</v>
      </c>
      <c r="L32" s="439">
        <f>IF(OR((+K32/(ABS(I32)))&gt;100%,(+K32/(ABS(I32)))&lt;-100%),"n.m.",(+K32/(ABS(I32))))</f>
        <v>3.214285714285714E-2</v>
      </c>
      <c r="M32" s="15"/>
      <c r="N32" s="15"/>
      <c r="O32" s="15"/>
      <c r="P32" s="58"/>
      <c r="Q32" s="58"/>
      <c r="R32" s="58"/>
      <c r="S32" s="58"/>
      <c r="T32"/>
    </row>
    <row r="33" spans="1:20" ht="18.95" customHeight="1">
      <c r="A33" s="467" t="s">
        <v>131</v>
      </c>
      <c r="B33" s="441" t="e">
        <f>+'BCE Inc. Seg Info HIST p5'!G48</f>
        <v>#VALUE!</v>
      </c>
      <c r="C33" s="498">
        <f>+'BCE Inc. Seg Info HIST p5'!N48</f>
        <v>0.11030303030303031</v>
      </c>
      <c r="D33" s="442"/>
      <c r="E33" s="443"/>
      <c r="F33" s="444" t="e">
        <f>((ROUND(C33,3)-ROUND(B33,3))*100)</f>
        <v>#VALUE!</v>
      </c>
      <c r="G33" s="520"/>
      <c r="H33" s="441" t="e">
        <f>'BCE Inc. Seg Info HIST p5'!E48</f>
        <v>#VALUE!</v>
      </c>
      <c r="I33" s="498">
        <f>I32/I8</f>
        <v>0.12445827314146016</v>
      </c>
      <c r="J33" s="442"/>
      <c r="K33" s="443"/>
      <c r="L33" s="444" t="e">
        <f>((ROUND(I33,3)-ROUND(H33,3))*100)</f>
        <v>#VALUE!</v>
      </c>
      <c r="M33" s="15"/>
      <c r="N33" s="15"/>
      <c r="O33" s="15"/>
      <c r="P33" s="58"/>
      <c r="Q33" s="58"/>
      <c r="R33" s="58"/>
      <c r="S33" s="58"/>
      <c r="T33"/>
    </row>
    <row r="34" spans="1:20">
      <c r="A34" s="435" t="s">
        <v>16</v>
      </c>
      <c r="B34" s="436">
        <f>+'BCE Inc. Seg Info HIST p5'!G49</f>
        <v>1251</v>
      </c>
      <c r="C34" s="437">
        <f>+'BCE Inc. Seg Info HIST p5'!N49</f>
        <v>1141</v>
      </c>
      <c r="D34" s="92"/>
      <c r="E34" s="437">
        <f>C34-B34</f>
        <v>-110</v>
      </c>
      <c r="F34" s="439">
        <f>IF(OR((+E34/(ABS(C34)))&gt;100%,(+E34/(ABS(C34)))&lt;-100%),"n.m.",(+E34/(ABS(C34))))</f>
        <v>-9.6406660823838738E-2</v>
      </c>
      <c r="G34" s="521"/>
      <c r="H34" s="436">
        <f>+'BCE Inc. Seg Info HIST p5'!E49</f>
        <v>3887</v>
      </c>
      <c r="I34" s="437">
        <f>'BCE Inc. Seg Info HIST p5'!O49+'BCE Inc. Seg Info HIST p5'!P49+'BCE Inc. Seg Info HIST p5'!Q49+'BCE Inc. Seg Info HIST p5'!N49</f>
        <v>3612</v>
      </c>
      <c r="J34" s="92"/>
      <c r="K34" s="437">
        <f>I34-H34</f>
        <v>-275</v>
      </c>
      <c r="L34" s="439">
        <f>IF(OR((+K34/(ABS(I34)))&gt;100%,(+K34/(ABS(I34)))&lt;-100%),"n.m.",(+K34/(ABS(I34))))</f>
        <v>-7.6135105204872641E-2</v>
      </c>
      <c r="M34" s="15"/>
      <c r="N34" s="15"/>
      <c r="O34" s="15"/>
      <c r="P34" s="58"/>
      <c r="Q34" s="58"/>
      <c r="R34" s="58"/>
      <c r="S34" s="58"/>
      <c r="T34"/>
    </row>
    <row r="35" spans="1:20" ht="15.75" customHeight="1">
      <c r="A35" s="440" t="s">
        <v>41</v>
      </c>
      <c r="B35" s="441" t="e">
        <f>+'BCE Inc. Seg Info HIST p5'!G50</f>
        <v>#VALUE!</v>
      </c>
      <c r="C35" s="498">
        <f>+'BCE Inc. Seg Info HIST p5'!N50</f>
        <v>0.37057486196817147</v>
      </c>
      <c r="D35" s="442"/>
      <c r="E35" s="92"/>
      <c r="F35" s="444" t="e">
        <f>((ROUND(C35,3)-ROUND(B35,3))*100)</f>
        <v>#VALUE!</v>
      </c>
      <c r="G35" s="521"/>
      <c r="H35" s="441" t="e">
        <f>'BCE Inc. Seg Info HIST p5'!E50</f>
        <v>#VALUE!</v>
      </c>
      <c r="I35" s="498">
        <f>I34/I9</f>
        <v>0.29660042699950728</v>
      </c>
      <c r="J35" s="442"/>
      <c r="K35" s="92"/>
      <c r="L35" s="444" t="e">
        <f>((ROUND(I35,3)-ROUND(H35,3))*100)</f>
        <v>#VALUE!</v>
      </c>
      <c r="M35" s="15"/>
      <c r="N35" s="15"/>
      <c r="O35" s="15"/>
      <c r="P35" s="58"/>
      <c r="Q35" s="58"/>
      <c r="R35" s="58"/>
      <c r="S35" s="58"/>
      <c r="T35"/>
    </row>
    <row r="36" spans="1:20" ht="18.75" customHeight="1">
      <c r="A36" s="435" t="s">
        <v>17</v>
      </c>
      <c r="B36" s="436">
        <f>+'BCE Inc. Seg Info HIST p5'!G51</f>
        <v>79</v>
      </c>
      <c r="C36" s="437">
        <f>+'BCE Inc. Seg Info HIST p5'!N51</f>
        <v>52</v>
      </c>
      <c r="D36" s="442"/>
      <c r="E36" s="93">
        <f>C36-B36</f>
        <v>-27</v>
      </c>
      <c r="F36" s="439">
        <f>IF(OR((+E36/(ABS(C36)))&gt;100%,(+E36/(ABS(C36)))&lt;-100%),"n.m.",(+E36/(ABS(C36))))</f>
        <v>-0.51923076923076927</v>
      </c>
      <c r="G36" s="521"/>
      <c r="H36" s="436">
        <f>+'BCE Inc. Seg Info HIST p5'!E51</f>
        <v>162</v>
      </c>
      <c r="I36" s="437">
        <f>'BCE Inc. Seg Info HIST p5'!O51+'BCE Inc. Seg Info HIST p5'!P51+'BCE Inc. Seg Info HIST p5'!Q51+'BCE Inc. Seg Info HIST p5'!N51</f>
        <v>120</v>
      </c>
      <c r="J36" s="442"/>
      <c r="K36" s="93">
        <f>I36-H36</f>
        <v>-42</v>
      </c>
      <c r="L36" s="439">
        <f>IF(OR((+K36/(ABS(I36)))&gt;100%,(+K36/(ABS(I36)))&lt;-100%),"n.m.",(+K36/(ABS(I36))))</f>
        <v>-0.35</v>
      </c>
      <c r="M36" s="15"/>
      <c r="N36" s="15"/>
      <c r="O36" s="15"/>
      <c r="P36" s="58"/>
      <c r="Q36" s="58"/>
      <c r="R36" s="58"/>
      <c r="S36" s="58"/>
      <c r="T36"/>
    </row>
    <row r="37" spans="1:20" ht="15.75" customHeight="1">
      <c r="A37" s="440" t="s">
        <v>41</v>
      </c>
      <c r="B37" s="441" t="e">
        <f>'BCE Inc. Seg Info HIST p5'!G52</f>
        <v>#VALUE!</v>
      </c>
      <c r="C37" s="499">
        <f>'BCE Inc. Seg Info HIST p5'!N52</f>
        <v>6.1248527679623084E-2</v>
      </c>
      <c r="D37" s="442"/>
      <c r="E37" s="442"/>
      <c r="F37" s="444" t="e">
        <f>((ROUND(C37,3)-ROUND(B37,3))*100)</f>
        <v>#VALUE!</v>
      </c>
      <c r="G37" s="521"/>
      <c r="H37" s="441" t="e">
        <f>'BCE Inc. Seg Info HIST p5'!E52</f>
        <v>#VALUE!</v>
      </c>
      <c r="I37" s="499">
        <f>I36/I10</f>
        <v>3.9525691699604744E-2</v>
      </c>
      <c r="J37" s="442"/>
      <c r="K37" s="442"/>
      <c r="L37" s="444" t="e">
        <f>((ROUND(I37,3)-ROUND(H37,3))*100)</f>
        <v>#VALUE!</v>
      </c>
      <c r="M37" s="15"/>
      <c r="N37" s="15"/>
      <c r="O37" s="15"/>
      <c r="P37" s="58"/>
      <c r="Q37" s="58"/>
      <c r="R37" s="58"/>
      <c r="S37" s="58"/>
      <c r="T37"/>
    </row>
    <row r="38" spans="1:20" ht="15.75" customHeight="1">
      <c r="A38" s="94" t="s">
        <v>0</v>
      </c>
      <c r="B38" s="445" t="e">
        <f>'BCE Inc. Seg Info HIST p5'!G53</f>
        <v>#VALUE!</v>
      </c>
      <c r="C38" s="446">
        <f>'BCE Inc. Seg Info HIST p5'!N53</f>
        <v>1466</v>
      </c>
      <c r="D38" s="92"/>
      <c r="E38" s="446" t="e">
        <f>C38-B38</f>
        <v>#VALUE!</v>
      </c>
      <c r="F38" s="447" t="e">
        <f>IF(OR((+E38/(ABS(C38)))&gt;100%,(+E38/(ABS(C38)))&lt;-100%),"n.m.",(+E38/(ABS(C38))))</f>
        <v>#VALUE!</v>
      </c>
      <c r="G38" s="521"/>
      <c r="H38" s="445" t="e">
        <f>'BCE Inc. Seg Info HIST p5'!E53</f>
        <v>#VALUE!</v>
      </c>
      <c r="I38" s="446">
        <f>'BCE Inc. Seg Info HIST p5'!O53+'BCE Inc. Seg Info HIST p5'!P53+'BCE Inc. Seg Info HIST p5'!Q53+'BCE Inc. Seg Info HIST p5'!N53</f>
        <v>4852</v>
      </c>
      <c r="J38" s="92"/>
      <c r="K38" s="446" t="e">
        <f>I38-H38</f>
        <v>#VALUE!</v>
      </c>
      <c r="L38" s="447" t="e">
        <f>IF(OR((+K38/(ABS(I38)))&gt;100%,(+K38/(ABS(I38)))&lt;-100%),"n.m.",(+K38/(ABS(I38))))</f>
        <v>#VALUE!</v>
      </c>
      <c r="M38" s="15"/>
      <c r="N38" s="15"/>
      <c r="O38" s="15"/>
      <c r="P38" s="58"/>
      <c r="Q38" s="58"/>
      <c r="R38" s="58"/>
      <c r="S38" s="58"/>
      <c r="T38"/>
    </row>
    <row r="39" spans="1:20" ht="17.25" thickBot="1">
      <c r="A39" s="440" t="s">
        <v>41</v>
      </c>
      <c r="B39" s="448" t="e">
        <f>'BCE Inc. Seg Info HIST p5'!G54</f>
        <v>#VALUE!</v>
      </c>
      <c r="C39" s="498">
        <f>'BCE Inc. Seg Info HIST p5'!N54</f>
        <v>0.23610887421484941</v>
      </c>
      <c r="D39" s="442"/>
      <c r="E39" s="92"/>
      <c r="F39" s="449" t="e">
        <f>((ROUND(C39,3)-ROUND(B39,3))*100)</f>
        <v>#VALUE!</v>
      </c>
      <c r="G39" s="521"/>
      <c r="H39" s="448" t="e">
        <f>'BCE Inc. Seg Info HIST p5'!E54</f>
        <v>#VALUE!</v>
      </c>
      <c r="I39" s="498">
        <f>I38/I12</f>
        <v>0.20691713932363853</v>
      </c>
      <c r="J39" s="442"/>
      <c r="K39" s="92"/>
      <c r="L39" s="449" t="e">
        <f>((ROUND(I39,3)-ROUND(H39,3))*100)</f>
        <v>#VALUE!</v>
      </c>
      <c r="M39" s="15"/>
      <c r="N39" s="15"/>
      <c r="O39" s="15"/>
      <c r="P39" s="58"/>
      <c r="Q39" s="58"/>
      <c r="R39" s="58"/>
      <c r="S39" s="58"/>
      <c r="T39"/>
    </row>
    <row r="40" spans="1:20" ht="12.75" customHeight="1" thickTop="1">
      <c r="A40" s="94"/>
      <c r="B40" s="95"/>
      <c r="C40" s="95"/>
      <c r="D40" s="95"/>
      <c r="E40" s="95"/>
      <c r="F40" s="95"/>
      <c r="G40" s="58"/>
      <c r="H40" s="15"/>
      <c r="I40" s="15"/>
      <c r="J40" s="15"/>
      <c r="K40" s="15"/>
      <c r="L40" s="15"/>
      <c r="M40" s="15"/>
      <c r="N40" s="15"/>
      <c r="O40" s="15"/>
      <c r="P40" s="58"/>
      <c r="Q40" s="58"/>
      <c r="R40" s="58"/>
      <c r="S40" s="58"/>
      <c r="T40"/>
    </row>
    <row r="41" spans="1:20" ht="12.75" customHeight="1">
      <c r="A41" s="94"/>
      <c r="B41" s="95"/>
      <c r="C41" s="95"/>
      <c r="D41" s="95"/>
      <c r="E41" s="95"/>
      <c r="F41" s="95"/>
      <c r="G41" s="58"/>
      <c r="H41" s="15"/>
      <c r="I41" s="15"/>
      <c r="J41" s="15"/>
      <c r="K41" s="15"/>
      <c r="L41" s="15"/>
      <c r="M41" s="15"/>
      <c r="N41" s="15"/>
      <c r="O41" s="15"/>
      <c r="P41" s="58"/>
      <c r="Q41" s="58"/>
      <c r="R41" s="58"/>
      <c r="S41" s="58"/>
      <c r="T41"/>
    </row>
    <row r="42" spans="1:20" ht="17.25" customHeight="1">
      <c r="A42" s="479" t="s">
        <v>123</v>
      </c>
      <c r="B42" s="95"/>
      <c r="C42" s="95"/>
      <c r="D42" s="95"/>
      <c r="E42" s="95"/>
      <c r="F42" s="95"/>
      <c r="G42" s="58"/>
      <c r="H42" s="15"/>
      <c r="I42" s="15"/>
      <c r="J42" s="15"/>
      <c r="K42" s="15"/>
      <c r="L42" s="15"/>
      <c r="M42" s="14"/>
      <c r="N42" s="14"/>
      <c r="O42" s="14"/>
      <c r="P42"/>
      <c r="Q42"/>
      <c r="R42"/>
      <c r="S42"/>
      <c r="T42"/>
    </row>
    <row r="43" spans="1:20" hidden="1" outlineLevel="1">
      <c r="A43" s="466" t="s">
        <v>7</v>
      </c>
      <c r="B43" s="94"/>
      <c r="C43" s="94"/>
      <c r="D43" s="94"/>
      <c r="G43" s="58"/>
      <c r="H43" s="15"/>
      <c r="I43" s="15"/>
      <c r="J43" s="15"/>
      <c r="K43" s="15"/>
      <c r="L43" s="15"/>
      <c r="M43" s="14"/>
      <c r="N43" s="14"/>
      <c r="O43" s="14"/>
      <c r="P43"/>
      <c r="Q43"/>
      <c r="R43"/>
      <c r="S43"/>
      <c r="T43"/>
    </row>
    <row r="44" spans="1:20" collapsed="1">
      <c r="A44" s="285"/>
      <c r="B44" s="94"/>
      <c r="C44" s="94"/>
      <c r="D44" s="94"/>
      <c r="G44" s="58"/>
      <c r="H44" s="14"/>
      <c r="I44" s="14"/>
      <c r="J44" s="14"/>
      <c r="K44" s="14"/>
      <c r="L44" s="14"/>
      <c r="M44" s="14"/>
      <c r="N44" s="14"/>
      <c r="O44" s="14"/>
      <c r="P44"/>
      <c r="Q44"/>
      <c r="R44"/>
      <c r="S44"/>
      <c r="T44"/>
    </row>
    <row r="45" spans="1:20">
      <c r="A45" s="285"/>
      <c r="B45" s="94"/>
      <c r="C45" s="94"/>
      <c r="D45" s="94"/>
      <c r="G45" s="58"/>
      <c r="H45"/>
      <c r="I45"/>
      <c r="J45"/>
      <c r="K45"/>
      <c r="L45"/>
      <c r="M45"/>
      <c r="N45"/>
      <c r="O45"/>
      <c r="P45"/>
      <c r="Q45"/>
      <c r="R45"/>
      <c r="S45"/>
      <c r="T45"/>
    </row>
    <row r="46" spans="1:20">
      <c r="A46" s="285"/>
      <c r="B46" s="94"/>
      <c r="C46" s="94"/>
      <c r="D46" s="94"/>
    </row>
    <row r="47" spans="1:20">
      <c r="A47" s="285"/>
      <c r="B47" s="94"/>
      <c r="C47" s="94"/>
      <c r="D47" s="94"/>
    </row>
    <row r="66" spans="12:12">
      <c r="L66" s="517"/>
    </row>
  </sheetData>
  <printOptions horizontalCentered="1"/>
  <pageMargins left="0.51181102362204722" right="0.51181102362204722" top="0.51181102362204722" bottom="0.51181102362204722" header="0.51181102362204722" footer="0.51181102362204722"/>
  <pageSetup scale="63" firstPageNumber="2" fitToHeight="0" orientation="landscape" useFirstPageNumber="1" r:id="rId1"/>
  <headerFooter>
    <oddFooter>&amp;R&amp;"Helvetica,Regular"&amp;12BCE Supplementary Financial Information - Fourth Quarter 2022 Page 4</oddFooter>
  </headerFooter>
  <colBreaks count="1" manualBreakCount="1">
    <brk id="12" max="1048575" man="1"/>
  </colBreaks>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36865" r:id="rId7" name="FPMExcelClientSheetOptionstb1">
          <controlPr defaultSize="0" autoLine="0" r:id="rId8">
            <anchor moveWithCells="1" sizeWithCells="1">
              <from>
                <xdr:col>0</xdr:col>
                <xdr:colOff>0</xdr:colOff>
                <xdr:row>0</xdr:row>
                <xdr:rowOff>0</xdr:rowOff>
              </from>
              <to>
                <xdr:col>0</xdr:col>
                <xdr:colOff>28575</xdr:colOff>
                <xdr:row>0</xdr:row>
                <xdr:rowOff>28575</xdr:rowOff>
              </to>
            </anchor>
          </controlPr>
        </control>
      </mc:Choice>
      <mc:Fallback>
        <control shapeId="36865" r:id="rId7" name="FPMExcelClientSheetOptionstb1"/>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6" tint="0.59999389629810485"/>
    <pageSetUpPr fitToPage="1"/>
  </sheetPr>
  <dimension ref="A1:V66"/>
  <sheetViews>
    <sheetView showGridLines="0" view="pageBreakPreview" zoomScale="90" zoomScaleNormal="70" zoomScaleSheetLayoutView="90" workbookViewId="0">
      <selection activeCell="J36" sqref="J36"/>
    </sheetView>
  </sheetViews>
  <sheetFormatPr defaultColWidth="9.140625" defaultRowHeight="16.5" outlineLevelRow="1" outlineLevelCol="1"/>
  <cols>
    <col min="1" max="1" width="9.140625" style="21" customWidth="1"/>
    <col min="2" max="2" width="3" style="21" customWidth="1"/>
    <col min="3" max="3" width="92.5703125" style="21" customWidth="1"/>
    <col min="4" max="4" width="17" style="18" customWidth="1"/>
    <col min="5" max="5" width="1.7109375" style="18" customWidth="1"/>
    <col min="6" max="6" width="17.140625" style="18" bestFit="1" customWidth="1"/>
    <col min="7" max="7" width="1.7109375" style="18" customWidth="1"/>
    <col min="8" max="8" width="15.42578125" style="18" customWidth="1"/>
    <col min="9" max="9" width="1.7109375" style="18" customWidth="1" outlineLevel="1"/>
    <col min="10" max="10" width="17.140625" style="18" customWidth="1" outlineLevel="1"/>
    <col min="11" max="11" width="1.7109375" style="18" customWidth="1" outlineLevel="1"/>
    <col min="12" max="12" width="17.140625" style="21" customWidth="1" outlineLevel="1"/>
    <col min="13" max="13" width="1.7109375" style="18" customWidth="1" outlineLevel="1"/>
    <col min="14" max="14" width="15.42578125" style="21" customWidth="1" outlineLevel="1"/>
    <col min="15" max="15" width="1.7109375" style="21" customWidth="1" outlineLevel="1"/>
    <col min="16" max="21" width="9.140625" style="21"/>
    <col min="22" max="22" width="15.42578125" style="21" customWidth="1"/>
    <col min="23" max="16384" width="9.140625" style="21"/>
  </cols>
  <sheetData>
    <row r="1" spans="2:22" ht="17.25" customHeight="1">
      <c r="B1" s="17"/>
      <c r="C1" s="17"/>
      <c r="D1" s="17"/>
      <c r="E1" s="17"/>
      <c r="F1" s="17"/>
      <c r="G1" s="17"/>
      <c r="H1" s="17"/>
      <c r="I1" s="17"/>
      <c r="J1" s="17"/>
      <c r="K1" s="17"/>
      <c r="L1" s="33"/>
      <c r="M1" s="17"/>
    </row>
    <row r="2" spans="2:22" ht="24">
      <c r="B2" s="17"/>
      <c r="C2" s="17"/>
      <c r="H2" s="36"/>
      <c r="K2" s="20"/>
      <c r="N2" s="653" t="s">
        <v>155</v>
      </c>
    </row>
    <row r="3" spans="2:22" ht="13.5" customHeight="1">
      <c r="B3" s="17"/>
      <c r="C3" s="17"/>
      <c r="D3" s="20"/>
      <c r="E3" s="20"/>
      <c r="F3" s="20"/>
      <c r="G3" s="20"/>
      <c r="H3" s="20"/>
      <c r="I3" s="20"/>
      <c r="J3" s="20"/>
      <c r="K3" s="20"/>
      <c r="L3" s="33"/>
      <c r="M3" s="17"/>
      <c r="N3" s="19"/>
      <c r="O3" s="19"/>
    </row>
    <row r="4" spans="2:22" ht="15.75" customHeight="1" thickBot="1">
      <c r="B4" s="534"/>
      <c r="C4" s="534"/>
      <c r="D4" s="535"/>
      <c r="E4" s="535"/>
      <c r="F4" s="535"/>
      <c r="G4" s="535"/>
      <c r="H4" s="535"/>
      <c r="I4" s="535"/>
      <c r="J4" s="535"/>
      <c r="K4" s="535"/>
      <c r="L4" s="536"/>
      <c r="M4" s="534"/>
      <c r="N4" s="537"/>
      <c r="O4" s="45"/>
    </row>
    <row r="5" spans="2:22" ht="18.75" customHeight="1" thickTop="1">
      <c r="B5" s="193"/>
      <c r="C5" s="193"/>
      <c r="D5" s="538" t="s">
        <v>78</v>
      </c>
      <c r="E5" s="539"/>
      <c r="F5" s="540" t="s">
        <v>78</v>
      </c>
      <c r="G5" s="194"/>
      <c r="H5" s="194"/>
      <c r="I5" s="541"/>
      <c r="J5" s="538" t="s">
        <v>60</v>
      </c>
      <c r="K5" s="539"/>
      <c r="L5" s="540" t="s">
        <v>60</v>
      </c>
      <c r="M5" s="194"/>
      <c r="N5" s="194"/>
      <c r="P5" s="194"/>
    </row>
    <row r="6" spans="2:22" ht="16.5" customHeight="1" thickBot="1">
      <c r="B6" s="542" t="s">
        <v>9</v>
      </c>
      <c r="C6" s="542"/>
      <c r="D6" s="543">
        <v>2022</v>
      </c>
      <c r="E6" s="544"/>
      <c r="F6" s="545">
        <v>2021</v>
      </c>
      <c r="G6" s="540"/>
      <c r="H6" s="545" t="s">
        <v>4</v>
      </c>
      <c r="I6" s="541"/>
      <c r="J6" s="543">
        <v>2022</v>
      </c>
      <c r="K6" s="544"/>
      <c r="L6" s="545">
        <v>2021</v>
      </c>
      <c r="M6" s="540"/>
      <c r="N6" s="545" t="s">
        <v>4</v>
      </c>
      <c r="O6" s="474"/>
      <c r="P6" s="469"/>
      <c r="Q6" s="14"/>
      <c r="R6" s="14"/>
      <c r="S6" s="14"/>
      <c r="T6" s="14"/>
      <c r="U6" s="14"/>
      <c r="V6" s="14"/>
    </row>
    <row r="7" spans="2:22" s="195" customFormat="1" ht="18">
      <c r="B7" s="546" t="s">
        <v>15</v>
      </c>
      <c r="C7" s="546"/>
      <c r="D7" s="547"/>
      <c r="E7" s="548"/>
      <c r="F7" s="549" t="s">
        <v>6</v>
      </c>
      <c r="G7" s="217"/>
      <c r="H7" s="217"/>
      <c r="I7" s="217"/>
      <c r="J7" s="547"/>
      <c r="K7" s="548"/>
      <c r="L7" s="549" t="s">
        <v>6</v>
      </c>
      <c r="M7" s="217"/>
      <c r="N7" s="217"/>
      <c r="O7" s="474"/>
      <c r="P7" s="469"/>
      <c r="Q7" s="14"/>
      <c r="R7" s="14"/>
      <c r="S7" s="14"/>
      <c r="T7" s="14"/>
      <c r="U7" s="14"/>
      <c r="V7" s="14"/>
    </row>
    <row r="8" spans="2:22" ht="18">
      <c r="B8" s="550" t="s">
        <v>79</v>
      </c>
      <c r="C8" s="550"/>
      <c r="D8" s="551"/>
      <c r="E8" s="552"/>
      <c r="F8" s="553"/>
      <c r="G8" s="194"/>
      <c r="H8" s="554"/>
      <c r="I8" s="193"/>
      <c r="J8" s="551"/>
      <c r="K8" s="552"/>
      <c r="L8" s="553"/>
      <c r="M8" s="194"/>
      <c r="N8" s="554"/>
      <c r="O8" s="474"/>
      <c r="P8" s="469"/>
      <c r="Q8" s="14"/>
      <c r="R8" s="14"/>
      <c r="S8" s="14"/>
      <c r="T8" s="14"/>
      <c r="U8" s="14"/>
      <c r="V8" s="14"/>
    </row>
    <row r="9" spans="2:22" ht="18">
      <c r="B9" s="555" t="s">
        <v>74</v>
      </c>
      <c r="C9" s="555"/>
      <c r="D9" s="556" t="e">
        <f>'Bell Wireless HIST p7'!F18</f>
        <v>#VALUE!</v>
      </c>
      <c r="E9" s="552"/>
      <c r="F9" s="553">
        <f>'Bell Wireless HIST p7'!M18</f>
        <v>1641</v>
      </c>
      <c r="G9" s="194"/>
      <c r="H9" s="557" t="e">
        <f>IF(OR(((ABS(D9-F9)/F9))&gt;100%,((ABS(D9-F9)/F9))&lt;-100%),"n.m.",((D9-F9)/ABS(F9)))</f>
        <v>#VALUE!</v>
      </c>
      <c r="I9" s="558"/>
      <c r="J9" s="556" t="e">
        <f>'Bell Wireless HIST p7'!D18</f>
        <v>#VALUE!</v>
      </c>
      <c r="K9" s="552"/>
      <c r="L9" s="553">
        <f>'Bell Wireless HIST p7'!N18+'Bell Wireless HIST p7'!O18+'Bell Wireless HIST p7'!P18+'Bell Wireless HIST p7'!M18</f>
        <v>6355</v>
      </c>
      <c r="M9" s="194"/>
      <c r="N9" s="557" t="e">
        <f>IF(OR(((ABS(J9-L9)/L9))&gt;100%,((ABS(J9-L9)/L9))&lt;-100%),"n.m.",((J9-L9)/ABS(L9)))</f>
        <v>#VALUE!</v>
      </c>
      <c r="O9" s="474"/>
      <c r="P9" s="522"/>
      <c r="Q9" s="14"/>
      <c r="R9" s="14"/>
      <c r="S9" s="14"/>
      <c r="T9" s="14"/>
      <c r="U9" s="14"/>
      <c r="V9" s="14"/>
    </row>
    <row r="10" spans="2:22" ht="18">
      <c r="B10" s="555" t="s">
        <v>75</v>
      </c>
      <c r="C10" s="555"/>
      <c r="D10" s="556" t="e">
        <f>'Bell Wireless HIST p7'!F19</f>
        <v>#VALUE!</v>
      </c>
      <c r="E10" s="552"/>
      <c r="F10" s="553">
        <f>'Bell Wireless HIST p7'!M19</f>
        <v>11</v>
      </c>
      <c r="G10" s="194"/>
      <c r="H10" s="557" t="e">
        <f>IF(OR(((ABS(D10-F10)/F10))&gt;100%,((ABS(D10-F10)/F10))&lt;-100%),"n.m.",((D10-F10)/ABS(F10)))</f>
        <v>#VALUE!</v>
      </c>
      <c r="I10" s="558"/>
      <c r="J10" s="556" t="e">
        <f>'Bell Wireless HIST p7'!D19</f>
        <v>#VALUE!</v>
      </c>
      <c r="K10" s="552"/>
      <c r="L10" s="553">
        <f>'Bell Wireless HIST p7'!N19+'Bell Wireless HIST p7'!O19+'Bell Wireless HIST p7'!P19+'Bell Wireless HIST p7'!M19</f>
        <v>45</v>
      </c>
      <c r="M10" s="194"/>
      <c r="N10" s="557" t="e">
        <f>IF(OR(((ABS(J10-L10)/L10))&gt;100%,((ABS(J10-L10)/L10))&lt;-100%),"n.m.",((J10-L10)/ABS(L10)))</f>
        <v>#VALUE!</v>
      </c>
      <c r="O10" s="474"/>
      <c r="P10" s="469"/>
      <c r="Q10" s="14"/>
      <c r="R10" s="14"/>
      <c r="S10" s="14"/>
      <c r="T10" s="14"/>
      <c r="U10" s="14"/>
      <c r="V10" s="14"/>
    </row>
    <row r="11" spans="2:22" s="195" customFormat="1" ht="15.75" customHeight="1">
      <c r="B11" s="559" t="s">
        <v>112</v>
      </c>
      <c r="C11" s="559"/>
      <c r="D11" s="560" t="e">
        <f>'Bell Wireless HIST p7'!F20</f>
        <v>#VALUE!</v>
      </c>
      <c r="E11" s="561"/>
      <c r="F11" s="562">
        <f>'Bell Wireless HIST p7'!M20</f>
        <v>1652</v>
      </c>
      <c r="G11" s="563"/>
      <c r="H11" s="564" t="e">
        <f t="shared" ref="H11:H18" si="0">IF(OR(((ABS(D11-F11)/F11))&gt;100%,((ABS(D11-F11)/F11))&lt;-100%),"n.m.",((D11-F11)/ABS(F11)))</f>
        <v>#VALUE!</v>
      </c>
      <c r="I11" s="565"/>
      <c r="J11" s="560" t="e">
        <f>'Bell Wireless HIST p7'!D20</f>
        <v>#VALUE!</v>
      </c>
      <c r="K11" s="561"/>
      <c r="L11" s="562">
        <f>'Bell Wireless HIST p7'!N20+'Bell Wireless HIST p7'!O20+'Bell Wireless HIST p7'!P20+'Bell Wireless HIST p7'!M20</f>
        <v>6400</v>
      </c>
      <c r="M11" s="563"/>
      <c r="N11" s="564" t="e">
        <f t="shared" ref="N11:N18" si="1">IF(OR(((ABS(J11-L11)/L11))&gt;100%,((ABS(J11-L11)/L11))&lt;-100%),"n.m.",((J11-L11)/ABS(L11)))</f>
        <v>#VALUE!</v>
      </c>
      <c r="O11" s="474"/>
      <c r="P11" s="469"/>
      <c r="Q11" s="14"/>
      <c r="R11" s="14"/>
      <c r="S11" s="14"/>
      <c r="T11" s="14"/>
      <c r="U11" s="14"/>
      <c r="V11" s="14"/>
    </row>
    <row r="12" spans="2:22" ht="18">
      <c r="B12" s="555" t="s">
        <v>76</v>
      </c>
      <c r="C12" s="555"/>
      <c r="D12" s="566" t="e">
        <f>'Bell Wireless HIST p7'!F21</f>
        <v>#VALUE!</v>
      </c>
      <c r="E12" s="567"/>
      <c r="F12" s="567">
        <f>'Bell Wireless HIST p7'!M21</f>
        <v>821</v>
      </c>
      <c r="G12" s="567"/>
      <c r="H12" s="568" t="e">
        <f t="shared" si="0"/>
        <v>#VALUE!</v>
      </c>
      <c r="I12" s="569"/>
      <c r="J12" s="566" t="e">
        <f>'Bell Wireless HIST p7'!D21</f>
        <v>#VALUE!</v>
      </c>
      <c r="K12" s="567"/>
      <c r="L12" s="567">
        <f>'Bell Wireless HIST p7'!N21+'Bell Wireless HIST p7'!O21+'Bell Wireless HIST p7'!P21+'Bell Wireless HIST p7'!M21</f>
        <v>2593</v>
      </c>
      <c r="M12" s="567"/>
      <c r="N12" s="568" t="e">
        <f t="shared" si="1"/>
        <v>#VALUE!</v>
      </c>
      <c r="O12" s="474"/>
      <c r="P12" s="469"/>
      <c r="Q12" s="14"/>
      <c r="R12" s="14"/>
      <c r="S12" s="14"/>
      <c r="T12" s="14"/>
      <c r="U12" s="14"/>
      <c r="V12" s="14"/>
    </row>
    <row r="13" spans="2:22" ht="18">
      <c r="B13" s="555" t="s">
        <v>77</v>
      </c>
      <c r="C13" s="555"/>
      <c r="D13" s="570" t="e">
        <f>'Bell Wireless HIST p7'!F22</f>
        <v>#VALUE!</v>
      </c>
      <c r="E13" s="552"/>
      <c r="F13" s="553">
        <f>'Bell Wireless HIST p7'!M22</f>
        <v>2</v>
      </c>
      <c r="G13" s="194"/>
      <c r="H13" s="571">
        <v>0</v>
      </c>
      <c r="I13" s="558"/>
      <c r="J13" s="556" t="e">
        <f>'Bell Wireless HIST p7'!D22</f>
        <v>#VALUE!</v>
      </c>
      <c r="K13" s="552"/>
      <c r="L13" s="553">
        <f>'Bell Wireless HIST p7'!N22+'Bell Wireless HIST p7'!O22+'Bell Wireless HIST p7'!P22+'Bell Wireless HIST p7'!M22</f>
        <v>6</v>
      </c>
      <c r="M13" s="194"/>
      <c r="N13" s="572" t="e">
        <f t="shared" si="1"/>
        <v>#VALUE!</v>
      </c>
      <c r="O13" s="474"/>
      <c r="P13" s="469"/>
      <c r="Q13" s="14"/>
      <c r="R13" s="14"/>
      <c r="S13" s="14"/>
      <c r="T13" s="14"/>
      <c r="U13" s="14"/>
      <c r="V13" s="14"/>
    </row>
    <row r="14" spans="2:22" s="195" customFormat="1" ht="15.75" customHeight="1">
      <c r="B14" s="559" t="s">
        <v>113</v>
      </c>
      <c r="C14" s="559"/>
      <c r="D14" s="560" t="e">
        <f>'Bell Wireless HIST p7'!F23</f>
        <v>#VALUE!</v>
      </c>
      <c r="E14" s="561"/>
      <c r="F14" s="562">
        <f>'Bell Wireless HIST p7'!M23</f>
        <v>823</v>
      </c>
      <c r="G14" s="563"/>
      <c r="H14" s="564" t="e">
        <f t="shared" si="0"/>
        <v>#VALUE!</v>
      </c>
      <c r="I14" s="565"/>
      <c r="J14" s="560" t="e">
        <f>'Bell Wireless HIST p7'!D23</f>
        <v>#VALUE!</v>
      </c>
      <c r="K14" s="561"/>
      <c r="L14" s="562">
        <f>'Bell Wireless HIST p7'!N23+'Bell Wireless HIST p7'!O23+'Bell Wireless HIST p7'!P23+'Bell Wireless HIST p7'!M23</f>
        <v>2599</v>
      </c>
      <c r="M14" s="563"/>
      <c r="N14" s="564" t="e">
        <f t="shared" si="1"/>
        <v>#VALUE!</v>
      </c>
      <c r="O14" s="474"/>
      <c r="P14" s="469"/>
      <c r="Q14" s="14"/>
      <c r="R14" s="14"/>
      <c r="S14" s="14"/>
      <c r="T14" s="14"/>
      <c r="U14" s="14"/>
      <c r="V14" s="14"/>
    </row>
    <row r="15" spans="2:22" ht="18">
      <c r="B15" s="573" t="s">
        <v>69</v>
      </c>
      <c r="C15" s="573"/>
      <c r="D15" s="556" t="e">
        <f>'Bell Wireless HIST p7'!F24</f>
        <v>#VALUE!</v>
      </c>
      <c r="E15" s="552"/>
      <c r="F15" s="553">
        <f>'Bell Wireless HIST p7'!M24</f>
        <v>2462</v>
      </c>
      <c r="G15" s="194"/>
      <c r="H15" s="557" t="e">
        <f t="shared" si="0"/>
        <v>#VALUE!</v>
      </c>
      <c r="I15" s="558"/>
      <c r="J15" s="556" t="e">
        <f>J9+J12</f>
        <v>#VALUE!</v>
      </c>
      <c r="K15" s="552"/>
      <c r="L15" s="553">
        <f>L9+L12</f>
        <v>8948</v>
      </c>
      <c r="M15" s="194"/>
      <c r="N15" s="557" t="e">
        <f t="shared" si="1"/>
        <v>#VALUE!</v>
      </c>
      <c r="O15" s="474"/>
      <c r="P15" s="469"/>
      <c r="Q15" s="14"/>
      <c r="R15" s="14"/>
      <c r="S15" s="14"/>
      <c r="T15" s="14"/>
      <c r="U15" s="14"/>
      <c r="V15" s="14"/>
    </row>
    <row r="16" spans="2:22" s="195" customFormat="1" ht="15.75" customHeight="1">
      <c r="B16" s="574" t="s">
        <v>70</v>
      </c>
      <c r="C16" s="574"/>
      <c r="D16" s="575" t="e">
        <f>'Bell Wireless HIST p7'!F26</f>
        <v>#VALUE!</v>
      </c>
      <c r="E16" s="576"/>
      <c r="F16" s="563">
        <f>'Bell Wireless HIST p7'!M26</f>
        <v>2475</v>
      </c>
      <c r="G16" s="563"/>
      <c r="H16" s="577" t="e">
        <f t="shared" si="0"/>
        <v>#VALUE!</v>
      </c>
      <c r="I16" s="565"/>
      <c r="J16" s="575" t="e">
        <f>'Bell Wireless HIST p7'!D26</f>
        <v>#VALUE!</v>
      </c>
      <c r="K16" s="576"/>
      <c r="L16" s="563">
        <f>'Bell Wireless HIST p7'!N26+'Bell Wireless HIST p7'!O26+'Bell Wireless HIST p7'!P26+'Bell Wireless HIST p7'!M26</f>
        <v>8999</v>
      </c>
      <c r="M16" s="563"/>
      <c r="N16" s="577" t="e">
        <f t="shared" si="1"/>
        <v>#VALUE!</v>
      </c>
      <c r="O16" s="474"/>
      <c r="P16" s="469"/>
      <c r="Q16" s="14"/>
      <c r="R16" s="14"/>
      <c r="S16" s="14"/>
      <c r="T16" s="14"/>
      <c r="U16" s="14"/>
      <c r="V16" s="14"/>
    </row>
    <row r="17" spans="1:22" ht="15.75" customHeight="1">
      <c r="B17" s="220" t="s">
        <v>21</v>
      </c>
      <c r="C17" s="220"/>
      <c r="D17" s="578" t="e">
        <f>'Bell Wireless HIST p7'!F27</f>
        <v>#VALUE!</v>
      </c>
      <c r="E17" s="567"/>
      <c r="F17" s="567">
        <f>'Bell Wireless HIST p7'!M27</f>
        <v>-1524</v>
      </c>
      <c r="G17" s="567"/>
      <c r="H17" s="572" t="e">
        <f t="shared" si="0"/>
        <v>#VALUE!</v>
      </c>
      <c r="I17" s="567"/>
      <c r="J17" s="578" t="e">
        <f>'Bell Wireless HIST p7'!D27</f>
        <v>#VALUE!</v>
      </c>
      <c r="K17" s="567"/>
      <c r="L17" s="567">
        <f>'Bell Wireless HIST p7'!N27+'Bell Wireless HIST p7'!O27+'Bell Wireless HIST p7'!P27+'Bell Wireless HIST p7'!M27</f>
        <v>-5146</v>
      </c>
      <c r="M17" s="567"/>
      <c r="N17" s="572" t="e">
        <f t="shared" si="1"/>
        <v>#VALUE!</v>
      </c>
      <c r="O17" s="474"/>
      <c r="P17" s="469"/>
      <c r="Q17" s="14"/>
      <c r="R17" s="14"/>
      <c r="S17" s="14"/>
      <c r="T17" s="14"/>
      <c r="U17" s="14"/>
      <c r="V17" s="14"/>
    </row>
    <row r="18" spans="1:22" ht="17.25" customHeight="1">
      <c r="B18" s="573" t="s">
        <v>10</v>
      </c>
      <c r="C18" s="573"/>
      <c r="D18" s="579" t="e">
        <f>'Bell Wireless HIST p7'!F28</f>
        <v>#VALUE!</v>
      </c>
      <c r="E18" s="580"/>
      <c r="F18" s="581">
        <f>'Bell Wireless HIST p7'!M28</f>
        <v>951</v>
      </c>
      <c r="G18" s="582"/>
      <c r="H18" s="583" t="e">
        <f t="shared" si="0"/>
        <v>#VALUE!</v>
      </c>
      <c r="I18" s="558"/>
      <c r="J18" s="579" t="e">
        <f>'Bell Wireless HIST p7'!D28</f>
        <v>#VALUE!</v>
      </c>
      <c r="K18" s="580"/>
      <c r="L18" s="581">
        <f>'Bell Wireless HIST p7'!N28+'Bell Wireless HIST p7'!O28+'Bell Wireless HIST p7'!P28+'Bell Wireless HIST p7'!M28</f>
        <v>3853</v>
      </c>
      <c r="M18" s="582"/>
      <c r="N18" s="583" t="e">
        <f t="shared" si="1"/>
        <v>#VALUE!</v>
      </c>
      <c r="O18" s="474"/>
      <c r="P18" s="469"/>
      <c r="Q18" s="14"/>
      <c r="R18" s="14"/>
      <c r="S18" s="14"/>
      <c r="T18" s="14"/>
      <c r="U18" s="14"/>
      <c r="V18" s="14"/>
    </row>
    <row r="19" spans="1:22" s="49" customFormat="1" ht="17.25" customHeight="1">
      <c r="B19" s="584" t="s">
        <v>61</v>
      </c>
      <c r="C19" s="584"/>
      <c r="D19" s="585" t="e">
        <f>'Bell Wireless HIST p7'!F29</f>
        <v>#VALUE!</v>
      </c>
      <c r="E19" s="586"/>
      <c r="F19" s="587">
        <f>'Bell Wireless HIST p7'!M29</f>
        <v>0.38424242424242422</v>
      </c>
      <c r="G19" s="588"/>
      <c r="H19" s="589" t="e">
        <f>((ROUND(D19,3)-ROUND(F19,3))*100)</f>
        <v>#VALUE!</v>
      </c>
      <c r="I19" s="590"/>
      <c r="J19" s="585" t="e">
        <f>'Bell Wireless HIST p7'!D29</f>
        <v>#VALUE!</v>
      </c>
      <c r="K19" s="586"/>
      <c r="L19" s="587">
        <f>L18/L16</f>
        <v>0.42815868429825538</v>
      </c>
      <c r="M19" s="588"/>
      <c r="N19" s="589" t="e">
        <f>((ROUND(J19,3)-ROUND(L19,3))*100)</f>
        <v>#VALUE!</v>
      </c>
      <c r="O19" s="474"/>
      <c r="P19" s="469"/>
      <c r="Q19" s="14"/>
      <c r="R19" s="14"/>
      <c r="S19" s="14"/>
      <c r="T19" s="14"/>
      <c r="U19" s="14"/>
      <c r="V19" s="14"/>
    </row>
    <row r="20" spans="1:22" ht="23.25" customHeight="1">
      <c r="B20" s="220" t="s">
        <v>8</v>
      </c>
      <c r="C20" s="220"/>
      <c r="D20" s="591">
        <f>'Bell Wireless HIST p7'!F33</f>
        <v>308</v>
      </c>
      <c r="E20" s="592"/>
      <c r="F20" s="593">
        <f>'Bell Wireless HIST p7'!M33</f>
        <v>273</v>
      </c>
      <c r="G20" s="594"/>
      <c r="H20" s="595">
        <f>IF(OR(((ABS(F20-D20)/F20))&gt;=100%,((ABS(F20-D20)/F20))&lt;=-100%),"n.m.",((F20-D20)/ABS(F20)))</f>
        <v>-0.12820512820512819</v>
      </c>
      <c r="I20" s="596"/>
      <c r="J20" s="597">
        <f>'Bell Wireless HIST p7'!D33</f>
        <v>1084</v>
      </c>
      <c r="K20" s="592"/>
      <c r="L20" s="593">
        <f>'Bell Wireless HIST p7'!N33+'Bell Wireless HIST p7'!O33+'Bell Wireless HIST p7'!P33+'Bell Wireless HIST p7'!M33</f>
        <v>1120</v>
      </c>
      <c r="M20" s="594"/>
      <c r="N20" s="595">
        <f>IF(OR(((ABS(L20-J20)/L20))&gt;=100%,((ABS(L20-J20)/L20))&lt;=-100%),"n.m.",((L20-J20)/ABS(L20)))</f>
        <v>3.214285714285714E-2</v>
      </c>
      <c r="O20" s="474"/>
      <c r="P20" s="469"/>
      <c r="Q20" s="14"/>
      <c r="R20" s="14"/>
      <c r="S20" s="14"/>
      <c r="T20" s="14"/>
      <c r="U20" s="14"/>
      <c r="V20" s="14"/>
    </row>
    <row r="21" spans="1:22" s="197" customFormat="1" ht="18.75">
      <c r="B21" s="598" t="s">
        <v>41</v>
      </c>
      <c r="C21" s="598"/>
      <c r="D21" s="599" t="e">
        <f>'Bell Wireless HIST p7'!F34</f>
        <v>#VALUE!</v>
      </c>
      <c r="E21" s="600"/>
      <c r="F21" s="601">
        <f>'Bell Wireless HIST p7'!M34</f>
        <v>0.11030303030303031</v>
      </c>
      <c r="G21" s="602"/>
      <c r="H21" s="603" t="e">
        <f>((ROUND(F21,3)-ROUND(D21,3))*100)</f>
        <v>#VALUE!</v>
      </c>
      <c r="I21" s="604"/>
      <c r="J21" s="599" t="e">
        <f>'Bell Wireless HIST p7'!D34</f>
        <v>#VALUE!</v>
      </c>
      <c r="K21" s="600"/>
      <c r="L21" s="601">
        <f>L20/L16</f>
        <v>0.12445827314146016</v>
      </c>
      <c r="M21" s="602"/>
      <c r="N21" s="603" t="e">
        <f>((ROUND(L21,3)-ROUND(J21,3))*100)</f>
        <v>#VALUE!</v>
      </c>
      <c r="O21" s="474"/>
      <c r="P21" s="469"/>
      <c r="Q21" s="14"/>
      <c r="R21" s="14"/>
      <c r="S21" s="14"/>
      <c r="T21" s="14"/>
      <c r="U21" s="14"/>
      <c r="V21" s="14"/>
    </row>
    <row r="22" spans="1:22" s="197" customFormat="1" ht="8.25" customHeight="1">
      <c r="B22" s="598"/>
      <c r="C22" s="605"/>
      <c r="D22" s="599"/>
      <c r="E22" s="600"/>
      <c r="F22" s="601"/>
      <c r="G22" s="602"/>
      <c r="H22" s="606"/>
      <c r="I22" s="607"/>
      <c r="J22" s="599"/>
      <c r="K22" s="600"/>
      <c r="L22" s="601"/>
      <c r="M22" s="602"/>
      <c r="N22" s="606"/>
      <c r="O22" s="474"/>
      <c r="P22" s="469"/>
      <c r="Q22" s="14"/>
      <c r="R22" s="14"/>
      <c r="S22" s="14"/>
      <c r="T22" s="14"/>
      <c r="U22" s="14"/>
      <c r="V22" s="14"/>
    </row>
    <row r="23" spans="1:22" s="197" customFormat="1" ht="19.5" customHeight="1">
      <c r="A23" s="199"/>
      <c r="B23" s="608" t="s">
        <v>151</v>
      </c>
      <c r="C23" s="608"/>
      <c r="D23" s="609"/>
      <c r="E23" s="610"/>
      <c r="F23" s="611"/>
      <c r="G23" s="612"/>
      <c r="H23" s="613"/>
      <c r="I23" s="614"/>
      <c r="J23" s="609"/>
      <c r="K23" s="610"/>
      <c r="L23" s="611"/>
      <c r="M23" s="612"/>
      <c r="N23" s="613"/>
      <c r="O23" s="474"/>
      <c r="P23" s="469"/>
      <c r="Q23" s="14"/>
      <c r="R23" s="14"/>
      <c r="S23" s="14"/>
      <c r="T23" s="14"/>
      <c r="U23" s="14"/>
      <c r="V23" s="14"/>
    </row>
    <row r="24" spans="1:22" s="197" customFormat="1" ht="18.75">
      <c r="B24" s="525" t="s">
        <v>103</v>
      </c>
      <c r="C24" s="525"/>
      <c r="D24" s="615">
        <f>'Bell Wireless HIST p7'!F37</f>
        <v>605034</v>
      </c>
      <c r="E24" s="616"/>
      <c r="F24" s="553">
        <f>'Bell Wireless HIST p7'!M37</f>
        <v>495076</v>
      </c>
      <c r="G24" s="617"/>
      <c r="H24" s="618">
        <f t="shared" ref="H24:H32" si="2">IF(OR(((ABS(D24-F24)/F24))&gt;100%,((ABS(D24-F24)/F24))&lt;-100%),"n.m.",((D24-F24)/ABS(F24)))</f>
        <v>0.22210327303282729</v>
      </c>
      <c r="I24" s="607"/>
      <c r="J24" s="615">
        <f>'Bell Wireless HIST p7'!D37</f>
        <v>1953912</v>
      </c>
      <c r="K24" s="616"/>
      <c r="L24" s="553">
        <f>'Bell Wireless HIST p7'!N37+'Bell Wireless HIST p7'!O37+'Bell Wireless HIST p7'!P37+'Bell Wireless HIST p7'!M37</f>
        <v>1653771</v>
      </c>
      <c r="M24" s="617"/>
      <c r="N24" s="618">
        <f t="shared" ref="N24:N33" si="3">IF(OR(((ABS(J24-L24)/L24))&gt;100%,((ABS(J24-L24)/L24))&lt;-100%),"n.m.",((J24-L24)/ABS(L24)))</f>
        <v>0.18148885184224417</v>
      </c>
      <c r="O24" s="474"/>
      <c r="P24" s="469"/>
      <c r="Q24" s="14"/>
      <c r="R24" s="14"/>
      <c r="S24" s="14"/>
      <c r="T24" s="14"/>
      <c r="U24" s="14"/>
      <c r="V24" s="14"/>
    </row>
    <row r="25" spans="1:22" s="197" customFormat="1" ht="18.75">
      <c r="B25" s="619" t="s">
        <v>96</v>
      </c>
      <c r="C25" s="619"/>
      <c r="D25" s="615">
        <f>'Bell Wireless HIST p7'!F38</f>
        <v>467294</v>
      </c>
      <c r="E25" s="616"/>
      <c r="F25" s="553">
        <f>'Bell Wireless HIST p7'!M38</f>
        <v>373621</v>
      </c>
      <c r="G25" s="617"/>
      <c r="H25" s="618">
        <f t="shared" si="2"/>
        <v>0.25071663530690191</v>
      </c>
      <c r="I25" s="607"/>
      <c r="J25" s="615">
        <f>'Bell Wireless HIST p7'!D38</f>
        <v>1355772</v>
      </c>
      <c r="K25" s="616"/>
      <c r="L25" s="553">
        <f>'Bell Wireless HIST p7'!N38+'Bell Wireless HIST p7'!O38+'Bell Wireless HIST p7'!P38+'Bell Wireless HIST p7'!M38</f>
        <v>1201659</v>
      </c>
      <c r="M25" s="617"/>
      <c r="N25" s="618">
        <f t="shared" si="3"/>
        <v>0.12825019410664756</v>
      </c>
      <c r="O25" s="474"/>
      <c r="P25" s="469"/>
      <c r="Q25" s="14"/>
      <c r="R25" s="14"/>
      <c r="S25" s="14"/>
      <c r="T25" s="14"/>
      <c r="U25" s="14"/>
      <c r="V25" s="14"/>
    </row>
    <row r="26" spans="1:22" s="197" customFormat="1" ht="18.75">
      <c r="B26" s="620" t="s">
        <v>97</v>
      </c>
      <c r="C26" s="620"/>
      <c r="D26" s="615">
        <f>'Bell Wireless HIST p7'!F39</f>
        <v>137740</v>
      </c>
      <c r="E26" s="621"/>
      <c r="F26" s="622">
        <f>'Bell Wireless HIST p7'!M39</f>
        <v>121455</v>
      </c>
      <c r="G26" s="617"/>
      <c r="H26" s="623">
        <f t="shared" si="2"/>
        <v>0.13408258202626488</v>
      </c>
      <c r="I26" s="607"/>
      <c r="J26" s="615">
        <f>'Bell Wireless HIST p7'!D39</f>
        <v>598140</v>
      </c>
      <c r="K26" s="621"/>
      <c r="L26" s="553">
        <f>'Bell Wireless HIST p7'!N39+'Bell Wireless HIST p7'!O39+'Bell Wireless HIST p7'!P39+'Bell Wireless HIST p7'!M39</f>
        <v>452112</v>
      </c>
      <c r="M26" s="617"/>
      <c r="N26" s="623">
        <f t="shared" si="3"/>
        <v>0.32299076335067417</v>
      </c>
      <c r="O26" s="474"/>
      <c r="P26" s="469"/>
      <c r="Q26" s="14"/>
      <c r="R26" s="14"/>
      <c r="S26" s="14"/>
      <c r="T26" s="14"/>
      <c r="U26" s="14"/>
      <c r="V26" s="14"/>
    </row>
    <row r="27" spans="1:22" s="197" customFormat="1" ht="18.75">
      <c r="B27" s="525" t="s">
        <v>104</v>
      </c>
      <c r="C27" s="525"/>
      <c r="D27" s="624">
        <f>'Bell Wireless HIST p7'!F40</f>
        <v>122621</v>
      </c>
      <c r="E27" s="616"/>
      <c r="F27" s="567">
        <f>'Bell Wireless HIST p7'!M40</f>
        <v>109726</v>
      </c>
      <c r="G27" s="617"/>
      <c r="H27" s="618">
        <f t="shared" si="2"/>
        <v>0.11752000437453293</v>
      </c>
      <c r="I27" s="607"/>
      <c r="J27" s="624">
        <f>'Bell Wireless HIST p7'!D40</f>
        <v>489901</v>
      </c>
      <c r="K27" s="616"/>
      <c r="L27" s="625">
        <f>'Bell Wireless HIST p7'!N40+'Bell Wireless HIST p7'!O40+'Bell Wireless HIST p7'!P40+'Bell Wireless HIST p7'!M40</f>
        <v>294842</v>
      </c>
      <c r="M27" s="617"/>
      <c r="N27" s="618">
        <f t="shared" si="3"/>
        <v>0.6615712822460843</v>
      </c>
      <c r="O27" s="474"/>
      <c r="P27" s="469"/>
      <c r="Q27" s="14"/>
      <c r="R27" s="14"/>
      <c r="S27" s="14"/>
      <c r="T27" s="14"/>
      <c r="U27" s="14"/>
      <c r="V27" s="14"/>
    </row>
    <row r="28" spans="1:22" s="197" customFormat="1" ht="18.75">
      <c r="B28" s="619" t="s">
        <v>96</v>
      </c>
      <c r="C28" s="619"/>
      <c r="D28" s="615">
        <f>'Bell Wireless HIST p7'!F41</f>
        <v>154617</v>
      </c>
      <c r="E28" s="616"/>
      <c r="F28" s="567">
        <f>'Bell Wireless HIST p7'!M41</f>
        <v>109527</v>
      </c>
      <c r="G28" s="617"/>
      <c r="H28" s="618">
        <f t="shared" si="2"/>
        <v>0.41167931195047797</v>
      </c>
      <c r="I28" s="607"/>
      <c r="J28" s="615">
        <f>'Bell Wireless HIST p7'!D41</f>
        <v>439842</v>
      </c>
      <c r="K28" s="616"/>
      <c r="L28" s="553">
        <f>'Bell Wireless HIST p7'!N41+'Bell Wireless HIST p7'!O41+'Bell Wireless HIST p7'!P41+'Bell Wireless HIST p7'!M41</f>
        <v>301706</v>
      </c>
      <c r="M28" s="617"/>
      <c r="N28" s="618">
        <f t="shared" si="3"/>
        <v>0.45784969473593501</v>
      </c>
      <c r="O28" s="198"/>
      <c r="P28" s="523"/>
    </row>
    <row r="29" spans="1:22" s="197" customFormat="1" ht="18.75">
      <c r="B29" s="620" t="s">
        <v>97</v>
      </c>
      <c r="C29" s="620"/>
      <c r="D29" s="615">
        <f>'Bell Wireless HIST p7'!F42</f>
        <v>-31996</v>
      </c>
      <c r="E29" s="621"/>
      <c r="F29" s="626">
        <f>'Bell Wireless HIST p7'!M42</f>
        <v>199</v>
      </c>
      <c r="G29" s="617"/>
      <c r="H29" s="623" t="str">
        <f t="shared" si="2"/>
        <v>n.m.</v>
      </c>
      <c r="I29" s="607"/>
      <c r="J29" s="615">
        <f>'Bell Wireless HIST p7'!D42</f>
        <v>50059</v>
      </c>
      <c r="K29" s="621"/>
      <c r="L29" s="626">
        <f>'Bell Wireless HIST p7'!N42+'Bell Wireless HIST p7'!O42+'Bell Wireless HIST p7'!P42+'Bell Wireless HIST p7'!M42</f>
        <v>-6864</v>
      </c>
      <c r="M29" s="617"/>
      <c r="N29" s="623" t="str">
        <f t="shared" si="3"/>
        <v>n.m.</v>
      </c>
      <c r="O29" s="198"/>
      <c r="P29" s="523"/>
    </row>
    <row r="30" spans="1:22" s="197" customFormat="1" ht="18.75">
      <c r="B30" s="525" t="s">
        <v>98</v>
      </c>
      <c r="C30" s="525"/>
      <c r="D30" s="627">
        <f>'Bell Wireless HIST p7'!F43</f>
        <v>9949086</v>
      </c>
      <c r="E30" s="616"/>
      <c r="F30" s="567">
        <f>'Bell Wireless HIST p7'!M43</f>
        <v>9459185.1253664009</v>
      </c>
      <c r="G30" s="617"/>
      <c r="H30" s="618">
        <f t="shared" si="2"/>
        <v>5.179102302584683E-2</v>
      </c>
      <c r="I30" s="607"/>
      <c r="J30" s="627">
        <f>'Bell Wireless HIST p7'!D43</f>
        <v>9949086</v>
      </c>
      <c r="K30" s="616"/>
      <c r="L30" s="628">
        <f>F30</f>
        <v>9459185.1253664009</v>
      </c>
      <c r="M30" s="617"/>
      <c r="N30" s="618">
        <f t="shared" si="3"/>
        <v>5.179102302584683E-2</v>
      </c>
      <c r="O30" s="198"/>
      <c r="P30" s="523"/>
    </row>
    <row r="31" spans="1:22" s="197" customFormat="1" ht="18.75">
      <c r="B31" s="629" t="s">
        <v>96</v>
      </c>
      <c r="C31" s="629"/>
      <c r="D31" s="630">
        <f>'Bell Wireless HIST p7'!F44</f>
        <v>9069887</v>
      </c>
      <c r="E31" s="616"/>
      <c r="F31" s="567">
        <f>'Bell Wireless HIST p7'!M44</f>
        <v>8630045.2253664006</v>
      </c>
      <c r="G31" s="617"/>
      <c r="H31" s="618">
        <f t="shared" si="2"/>
        <v>5.0966334839215789E-2</v>
      </c>
      <c r="I31" s="607"/>
      <c r="J31" s="630">
        <f>'Bell Wireless HIST p7'!D44</f>
        <v>9069887</v>
      </c>
      <c r="K31" s="616"/>
      <c r="L31" s="567">
        <f t="shared" ref="L31:L32" si="4">F31</f>
        <v>8630045.2253664006</v>
      </c>
      <c r="M31" s="617"/>
      <c r="N31" s="618">
        <f t="shared" si="3"/>
        <v>5.0966334839215789E-2</v>
      </c>
      <c r="O31" s="198"/>
      <c r="P31" s="523"/>
    </row>
    <row r="32" spans="1:22" s="197" customFormat="1" ht="18.75">
      <c r="B32" s="620" t="s">
        <v>97</v>
      </c>
      <c r="C32" s="620"/>
      <c r="D32" s="630">
        <f>'Bell Wireless HIST p7'!F45</f>
        <v>879199</v>
      </c>
      <c r="E32" s="621"/>
      <c r="F32" s="626">
        <f>'Bell Wireless HIST p7'!M45</f>
        <v>829139.9</v>
      </c>
      <c r="G32" s="469"/>
      <c r="H32" s="631">
        <f t="shared" si="2"/>
        <v>6.0374732900925376E-2</v>
      </c>
      <c r="I32" s="607"/>
      <c r="J32" s="630">
        <f>'Bell Wireless HIST p7'!D45</f>
        <v>879199</v>
      </c>
      <c r="K32" s="621"/>
      <c r="L32" s="626">
        <f t="shared" si="4"/>
        <v>829139.9</v>
      </c>
      <c r="M32" s="469"/>
      <c r="N32" s="631">
        <f t="shared" si="3"/>
        <v>6.0374732900925376E-2</v>
      </c>
      <c r="O32" s="198"/>
      <c r="P32" s="523"/>
    </row>
    <row r="33" spans="1:18" s="197" customFormat="1" ht="21.4" customHeight="1">
      <c r="B33" s="632" t="s">
        <v>152</v>
      </c>
      <c r="C33" s="632"/>
      <c r="D33" s="633">
        <f>'Bell Wireless HIST p7'!F46</f>
        <v>58.88</v>
      </c>
      <c r="E33" s="634"/>
      <c r="F33" s="635">
        <f>'Bell Wireless HIST p7'!M46</f>
        <v>58.608488800000003</v>
      </c>
      <c r="G33" s="469"/>
      <c r="H33" s="636">
        <f>IF(OR(((ABS(D33-F33)/F33))&gt;100%,((ABS(D33-F33)/F33))&lt;-100%),"n.m.",((D33-F33)/ABS(F33)))</f>
        <v>4.6326258458313811E-3</v>
      </c>
      <c r="I33" s="607"/>
      <c r="J33" s="633">
        <f>'Bell Wireless HIST p7'!D46</f>
        <v>59.3</v>
      </c>
      <c r="K33" s="634"/>
      <c r="L33" s="637">
        <f>'Bell Wireless HIST p7'!K46</f>
        <v>57.664423800000002</v>
      </c>
      <c r="M33" s="469"/>
      <c r="N33" s="636">
        <f t="shared" si="3"/>
        <v>2.8363696231019923E-2</v>
      </c>
      <c r="O33" s="198"/>
      <c r="P33" s="523"/>
    </row>
    <row r="34" spans="1:18" s="197" customFormat="1" ht="21.4" hidden="1" customHeight="1">
      <c r="B34" s="525"/>
      <c r="C34" s="525"/>
      <c r="D34" s="638"/>
      <c r="E34" s="616"/>
      <c r="F34" s="639"/>
      <c r="G34" s="469"/>
      <c r="H34" s="618"/>
      <c r="I34" s="607"/>
      <c r="J34" s="638"/>
      <c r="K34" s="616"/>
      <c r="L34" s="639"/>
      <c r="M34" s="469"/>
      <c r="N34" s="618"/>
      <c r="O34" s="198"/>
      <c r="P34" s="523"/>
    </row>
    <row r="35" spans="1:18" s="197" customFormat="1" ht="21">
      <c r="B35" s="525" t="s">
        <v>153</v>
      </c>
      <c r="C35" s="525"/>
      <c r="D35" s="640">
        <f>'Bell Wireless HIST p7'!F48</f>
        <v>1.6299999999999999E-2</v>
      </c>
      <c r="E35" s="616"/>
      <c r="F35" s="641">
        <f>'Bell Wireless HIST p7'!M48</f>
        <v>1.37295E-2</v>
      </c>
      <c r="G35" s="469"/>
      <c r="H35" s="642">
        <f>((ROUND(F35,4)-ROUND(D35,4))*100)</f>
        <v>-0.25999999999999979</v>
      </c>
      <c r="I35" s="607"/>
      <c r="J35" s="640">
        <f>'Bell Wireless HIST p7'!D48</f>
        <v>1.2699999999999999E-2</v>
      </c>
      <c r="K35" s="616"/>
      <c r="L35" s="641">
        <f>'Bell Wireless HIST p7'!K48</f>
        <v>1.23074E-2</v>
      </c>
      <c r="M35" s="469"/>
      <c r="N35" s="642">
        <f>((ROUND(L35,4)-ROUND(J35,4))*100)</f>
        <v>-3.9999999999999931E-2</v>
      </c>
      <c r="O35" s="198"/>
      <c r="P35" s="523"/>
    </row>
    <row r="36" spans="1:18" s="197" customFormat="1" ht="18.75">
      <c r="B36" s="619" t="s">
        <v>96</v>
      </c>
      <c r="C36" s="619"/>
      <c r="D36" s="640">
        <f>'Bell Wireless HIST p7'!F49</f>
        <v>1.2200000000000001E-2</v>
      </c>
      <c r="E36" s="616"/>
      <c r="F36" s="641">
        <f>'Bell Wireless HIST p7'!M49</f>
        <v>1.0782E-2</v>
      </c>
      <c r="G36" s="469"/>
      <c r="H36" s="642">
        <f t="shared" ref="H36:H37" si="5">((ROUND(F36,4)-ROUND(D36,4))*100)</f>
        <v>-0.14000000000000001</v>
      </c>
      <c r="I36" s="607"/>
      <c r="J36" s="640">
        <f>'Bell Wireless HIST p7'!D49</f>
        <v>9.1999999999999998E-3</v>
      </c>
      <c r="K36" s="616"/>
      <c r="L36" s="641">
        <f>'Bell Wireless HIST p7'!K49</f>
        <v>9.3212E-3</v>
      </c>
      <c r="M36" s="469"/>
      <c r="N36" s="642">
        <f t="shared" ref="N36:N37" si="6">((ROUND(L36,4)-ROUND(J36,4))*100)</f>
        <v>9.9999999999999395E-3</v>
      </c>
      <c r="O36" s="198"/>
      <c r="P36" s="523"/>
    </row>
    <row r="37" spans="1:18" s="197" customFormat="1" ht="18.75">
      <c r="B37" s="629" t="s">
        <v>97</v>
      </c>
      <c r="C37" s="629"/>
      <c r="D37" s="640">
        <f>'Bell Wireless HIST p7'!F50</f>
        <v>5.74E-2</v>
      </c>
      <c r="E37" s="643"/>
      <c r="F37" s="641">
        <f>'Bell Wireless HIST p7'!M50</f>
        <v>4.4151200000000002E-2</v>
      </c>
      <c r="G37" s="644"/>
      <c r="H37" s="642">
        <f t="shared" si="5"/>
        <v>-1.3199999999999996</v>
      </c>
      <c r="I37" s="607"/>
      <c r="J37" s="640">
        <f>'Bell Wireless HIST p7'!D50</f>
        <v>4.8500000000000001E-2</v>
      </c>
      <c r="K37" s="643"/>
      <c r="L37" s="641">
        <f>'Bell Wireless HIST p7'!K50</f>
        <v>4.3075099999999998E-2</v>
      </c>
      <c r="M37" s="644"/>
      <c r="N37" s="642">
        <f t="shared" si="6"/>
        <v>-0.54000000000000026</v>
      </c>
      <c r="O37" s="198"/>
      <c r="P37" s="523"/>
    </row>
    <row r="38" spans="1:18" s="49" customFormat="1" ht="21.75">
      <c r="A38" s="200"/>
      <c r="B38" s="608" t="s">
        <v>154</v>
      </c>
      <c r="C38" s="608"/>
      <c r="D38" s="645"/>
      <c r="E38" s="646"/>
      <c r="F38" s="647"/>
      <c r="G38" s="648"/>
      <c r="H38" s="649"/>
      <c r="I38" s="650"/>
      <c r="J38" s="645"/>
      <c r="K38" s="646"/>
      <c r="L38" s="647"/>
      <c r="M38" s="648"/>
      <c r="N38" s="649"/>
      <c r="O38" s="201"/>
      <c r="P38" s="222"/>
    </row>
    <row r="39" spans="1:18" s="197" customFormat="1" ht="18.75">
      <c r="B39" s="525" t="s">
        <v>138</v>
      </c>
      <c r="C39" s="525"/>
      <c r="D39" s="615">
        <f>'Bell Wireless HIST p7'!F52</f>
        <v>104447</v>
      </c>
      <c r="E39" s="643"/>
      <c r="F39" s="553">
        <f>'Bell Wireless HIST p7'!M52</f>
        <v>38998</v>
      </c>
      <c r="G39" s="644"/>
      <c r="H39" s="618" t="str">
        <f t="shared" ref="H39:H40" si="7">IF(OR(((ABS(D39-F39)/F39))&gt;100%,((ABS(D39-F39)/F39))&lt;-100%),"n.m.",((D39-F39)/ABS(F39)))</f>
        <v>n.m.</v>
      </c>
      <c r="I39" s="607"/>
      <c r="J39" s="615">
        <f>'Bell Wireless HIST p7'!D52</f>
        <v>202024</v>
      </c>
      <c r="K39" s="643"/>
      <c r="L39" s="553">
        <f>'Bell Wireless HIST p7'!N52+'Bell Wireless HIST p7'!O52+'Bell Wireless HIST p7'!P52+'Bell Wireless HIST p7'!M52</f>
        <v>193641</v>
      </c>
      <c r="M39" s="644"/>
      <c r="N39" s="618">
        <f t="shared" ref="N39:N40" si="8">IF(OR(((ABS(J39-L39)/L39))&gt;100%,((ABS(J39-L39)/L39))&lt;-100%),"n.m.",((J39-L39)/ABS(L39)))</f>
        <v>4.3291451707024857E-2</v>
      </c>
      <c r="O39" s="198"/>
      <c r="P39" s="523"/>
    </row>
    <row r="40" spans="1:18" s="197" customFormat="1" ht="19.5" thickBot="1">
      <c r="A40" s="202"/>
      <c r="B40" s="525" t="s">
        <v>99</v>
      </c>
      <c r="C40" s="525"/>
      <c r="D40" s="651">
        <f>'Bell Wireless HIST p7'!F53</f>
        <v>2451818</v>
      </c>
      <c r="E40" s="643"/>
      <c r="F40" s="652">
        <f>'Bell Wireless HIST p7'!M53</f>
        <v>2249794</v>
      </c>
      <c r="G40" s="644"/>
      <c r="H40" s="618">
        <f t="shared" si="7"/>
        <v>8.9796665828071373E-2</v>
      </c>
      <c r="I40" s="604"/>
      <c r="J40" s="651">
        <f>'Bell Wireless HIST p7'!D53</f>
        <v>2451818</v>
      </c>
      <c r="K40" s="643"/>
      <c r="L40" s="553">
        <f>'Bell Wireless HIST p7'!K53</f>
        <v>2249794</v>
      </c>
      <c r="M40" s="644"/>
      <c r="N40" s="618">
        <f t="shared" si="8"/>
        <v>8.9796665828071373E-2</v>
      </c>
      <c r="O40" s="203"/>
      <c r="P40" s="524"/>
      <c r="Q40" s="202"/>
      <c r="R40" s="202"/>
    </row>
    <row r="41" spans="1:18" s="197" customFormat="1" ht="9" customHeight="1" thickTop="1">
      <c r="A41" s="202"/>
      <c r="B41" s="521"/>
      <c r="C41" s="521"/>
      <c r="D41" s="521"/>
      <c r="E41" s="521"/>
      <c r="F41" s="521"/>
      <c r="G41" s="521"/>
      <c r="H41" s="521"/>
      <c r="I41" s="204"/>
      <c r="J41" s="521"/>
      <c r="K41" s="205"/>
      <c r="L41" s="205"/>
      <c r="M41" s="206"/>
      <c r="N41" s="203"/>
      <c r="O41" s="203"/>
      <c r="P41" s="524"/>
      <c r="Q41" s="202"/>
      <c r="R41" s="202"/>
    </row>
    <row r="42" spans="1:18" ht="18.75" customHeight="1">
      <c r="A42" s="207"/>
      <c r="B42" s="526" t="s">
        <v>7</v>
      </c>
      <c r="C42" s="527"/>
      <c r="D42" s="528"/>
      <c r="E42" s="528"/>
      <c r="F42" s="528"/>
      <c r="G42" s="528"/>
      <c r="H42" s="528"/>
      <c r="I42" s="529"/>
      <c r="J42" s="530"/>
      <c r="K42" s="530"/>
      <c r="L42" s="530"/>
      <c r="M42" s="530"/>
      <c r="N42" s="530"/>
      <c r="O42" s="207"/>
      <c r="P42" s="525"/>
      <c r="Q42" s="207"/>
      <c r="R42" s="207"/>
    </row>
    <row r="43" spans="1:18" ht="7.5" customHeight="1">
      <c r="A43" s="207"/>
      <c r="B43" s="531"/>
      <c r="C43" s="532"/>
      <c r="D43" s="528"/>
      <c r="E43" s="528"/>
      <c r="F43" s="528"/>
      <c r="G43" s="528"/>
      <c r="H43" s="528"/>
      <c r="I43" s="529"/>
      <c r="J43" s="530"/>
      <c r="K43" s="530"/>
      <c r="L43" s="530"/>
      <c r="M43" s="530"/>
      <c r="N43" s="530"/>
      <c r="O43" s="207"/>
      <c r="P43" s="525"/>
      <c r="Q43" s="207"/>
      <c r="R43" s="207"/>
    </row>
    <row r="44" spans="1:18" ht="31.5" customHeight="1">
      <c r="A44" s="207"/>
      <c r="B44" s="533" t="s">
        <v>95</v>
      </c>
      <c r="C44" s="1728" t="s">
        <v>125</v>
      </c>
      <c r="D44" s="1728"/>
      <c r="E44" s="1728"/>
      <c r="F44" s="1728"/>
      <c r="G44" s="1728"/>
      <c r="H44" s="1728"/>
      <c r="I44" s="1728"/>
      <c r="J44" s="1728"/>
      <c r="K44" s="1728"/>
      <c r="L44" s="1728"/>
      <c r="M44" s="1728"/>
      <c r="N44" s="1728"/>
      <c r="O44" s="521"/>
      <c r="P44" s="525"/>
      <c r="Q44" s="207"/>
      <c r="R44" s="207"/>
    </row>
    <row r="45" spans="1:18" s="208" customFormat="1" ht="20.25" hidden="1" customHeight="1">
      <c r="B45" s="506" t="s">
        <v>135</v>
      </c>
      <c r="C45" s="1729" t="s">
        <v>136</v>
      </c>
      <c r="D45" s="1729"/>
      <c r="E45" s="1729"/>
      <c r="F45" s="1729"/>
      <c r="G45" s="1729"/>
      <c r="H45" s="1729"/>
      <c r="I45" s="1729"/>
      <c r="J45" s="1729"/>
      <c r="K45" s="1729"/>
      <c r="L45" s="1729"/>
      <c r="M45" s="1729"/>
      <c r="N45" s="1729"/>
      <c r="O45" s="1729"/>
      <c r="P45" s="1729"/>
    </row>
    <row r="46" spans="1:18" s="208" customFormat="1" ht="20.25" customHeight="1">
      <c r="B46" s="15"/>
      <c r="C46" s="15"/>
      <c r="D46" s="15"/>
      <c r="E46" s="15"/>
      <c r="F46" s="15"/>
      <c r="G46" s="15"/>
      <c r="H46" s="15"/>
      <c r="I46" s="15"/>
      <c r="J46" s="15"/>
      <c r="K46" s="15"/>
      <c r="L46" s="15"/>
      <c r="M46" s="15"/>
      <c r="N46" s="15"/>
      <c r="O46" s="15"/>
    </row>
    <row r="47" spans="1:18" ht="17.25" customHeight="1">
      <c r="A47" s="207"/>
      <c r="B47" s="15"/>
      <c r="C47" s="15"/>
      <c r="D47" s="15"/>
      <c r="E47" s="15"/>
      <c r="F47" s="15"/>
      <c r="G47" s="15"/>
      <c r="H47" s="15"/>
      <c r="I47" s="15"/>
      <c r="J47" s="15"/>
      <c r="K47" s="15"/>
      <c r="L47" s="15"/>
      <c r="M47" s="15"/>
      <c r="N47" s="15"/>
      <c r="O47" s="15"/>
      <c r="P47" s="207"/>
      <c r="Q47" s="207"/>
      <c r="R47" s="207"/>
    </row>
    <row r="48" spans="1:18" s="208" customFormat="1" ht="21" customHeight="1">
      <c r="B48" s="15"/>
      <c r="C48" s="15"/>
      <c r="D48" s="15"/>
      <c r="E48" s="15"/>
      <c r="F48" s="15"/>
      <c r="G48" s="15"/>
      <c r="H48" s="15"/>
      <c r="I48" s="15"/>
      <c r="J48" s="15"/>
      <c r="K48" s="15"/>
      <c r="L48" s="15"/>
      <c r="M48" s="15"/>
      <c r="N48" s="15"/>
      <c r="O48" s="15"/>
    </row>
    <row r="49" spans="2:15" s="208" customFormat="1" ht="21" customHeight="1">
      <c r="B49" s="14"/>
      <c r="C49" s="14"/>
      <c r="D49" s="14"/>
      <c r="E49" s="14"/>
      <c r="F49" s="14"/>
      <c r="G49" s="14"/>
      <c r="H49" s="14"/>
      <c r="I49" s="14"/>
      <c r="J49" s="14"/>
      <c r="K49" s="14"/>
      <c r="L49" s="14"/>
      <c r="M49" s="14"/>
      <c r="N49" s="14"/>
      <c r="O49" s="14"/>
    </row>
    <row r="50" spans="2:15" ht="20.25" customHeight="1">
      <c r="B50" s="14"/>
      <c r="C50" s="14"/>
      <c r="D50" s="14"/>
      <c r="E50" s="14"/>
      <c r="F50" s="14"/>
      <c r="G50" s="14"/>
      <c r="H50" s="14"/>
      <c r="I50" s="14"/>
      <c r="J50" s="14"/>
      <c r="K50" s="14"/>
      <c r="L50" s="14"/>
      <c r="M50" s="14"/>
      <c r="N50" s="14"/>
      <c r="O50" s="14"/>
    </row>
    <row r="51" spans="2:15" s="208" customFormat="1" ht="21" customHeight="1">
      <c r="B51" s="14"/>
      <c r="C51" s="14"/>
      <c r="D51" s="14"/>
      <c r="E51" s="14"/>
      <c r="F51" s="14"/>
      <c r="G51" s="14"/>
      <c r="H51" s="14"/>
      <c r="I51" s="14"/>
      <c r="J51" s="14"/>
      <c r="K51" s="14"/>
      <c r="L51" s="14"/>
      <c r="M51" s="14"/>
      <c r="N51" s="14"/>
      <c r="O51" s="14"/>
    </row>
    <row r="52" spans="2:15" s="208" customFormat="1" ht="21" customHeight="1">
      <c r="B52" s="14"/>
      <c r="C52" s="14"/>
      <c r="D52" s="14"/>
      <c r="E52" s="14"/>
      <c r="F52" s="14"/>
      <c r="G52" s="14"/>
      <c r="H52" s="14"/>
      <c r="I52" s="14"/>
      <c r="J52" s="14"/>
      <c r="K52" s="14"/>
      <c r="L52" s="14"/>
      <c r="M52" s="14"/>
      <c r="N52" s="14"/>
      <c r="O52" s="14"/>
    </row>
    <row r="53" spans="2:15" ht="22.5" customHeight="1">
      <c r="B53" s="14"/>
      <c r="C53" s="14"/>
      <c r="D53" s="14"/>
      <c r="E53" s="14"/>
      <c r="F53" s="14"/>
      <c r="G53" s="14"/>
      <c r="H53" s="14"/>
      <c r="I53" s="14"/>
      <c r="J53" s="14"/>
      <c r="K53" s="14"/>
      <c r="L53" s="14"/>
      <c r="M53" s="14"/>
      <c r="N53" s="14"/>
      <c r="O53" s="14"/>
    </row>
    <row r="54" spans="2:15" ht="24.75" customHeight="1">
      <c r="B54" s="14"/>
      <c r="C54" s="14"/>
      <c r="D54" s="14"/>
      <c r="E54" s="14"/>
      <c r="F54" s="14"/>
      <c r="G54" s="14"/>
      <c r="H54" s="14"/>
      <c r="I54" s="14"/>
      <c r="J54" s="14"/>
      <c r="K54" s="14"/>
      <c r="L54" s="14"/>
      <c r="M54" s="14"/>
      <c r="N54" s="14"/>
      <c r="O54" s="14"/>
    </row>
    <row r="55" spans="2:15" ht="21" customHeight="1">
      <c r="B55" s="14"/>
      <c r="C55" s="14"/>
      <c r="D55" s="14"/>
      <c r="E55" s="14"/>
      <c r="F55" s="14"/>
      <c r="G55" s="14"/>
      <c r="H55" s="14"/>
      <c r="I55" s="14"/>
      <c r="J55" s="14"/>
      <c r="K55" s="14"/>
      <c r="L55" s="14"/>
      <c r="M55" s="14"/>
      <c r="N55" s="14"/>
      <c r="O55" s="14"/>
    </row>
    <row r="56" spans="2:15" ht="21" customHeight="1">
      <c r="B56" s="14"/>
      <c r="C56" s="14"/>
      <c r="D56" s="14"/>
      <c r="E56" s="14"/>
      <c r="F56" s="14"/>
      <c r="G56" s="14"/>
      <c r="H56" s="14"/>
      <c r="I56" s="14"/>
      <c r="J56" s="14"/>
      <c r="K56" s="14"/>
      <c r="L56" s="14"/>
      <c r="M56" s="14"/>
      <c r="N56" s="14"/>
      <c r="O56" s="14"/>
    </row>
    <row r="57" spans="2:15" ht="8.25" customHeight="1">
      <c r="B57" s="14"/>
      <c r="C57" s="14"/>
      <c r="D57" s="14"/>
      <c r="E57" s="14"/>
      <c r="F57" s="14"/>
      <c r="G57" s="14"/>
      <c r="H57" s="14"/>
      <c r="I57" s="14"/>
      <c r="J57" s="14"/>
      <c r="K57" s="14"/>
      <c r="L57" s="14"/>
      <c r="M57" s="14"/>
      <c r="N57" s="14"/>
      <c r="O57" s="14"/>
    </row>
    <row r="58" spans="2:15" ht="0.75" customHeight="1">
      <c r="B58" s="14"/>
      <c r="C58" s="14"/>
      <c r="D58" s="14"/>
      <c r="E58" s="14"/>
      <c r="F58" s="14"/>
      <c r="G58" s="14"/>
      <c r="H58" s="14"/>
      <c r="I58" s="14"/>
      <c r="J58" s="14"/>
      <c r="K58" s="14"/>
      <c r="L58" s="14"/>
      <c r="M58" s="14"/>
      <c r="N58" s="14"/>
      <c r="O58" s="14"/>
    </row>
    <row r="59" spans="2:15" ht="23.25" hidden="1" customHeight="1">
      <c r="B59" s="14"/>
      <c r="C59" s="14"/>
      <c r="D59" s="14"/>
      <c r="E59" s="14"/>
      <c r="F59" s="14"/>
      <c r="G59" s="14"/>
      <c r="H59" s="14"/>
      <c r="I59" s="14"/>
      <c r="J59" s="14"/>
      <c r="K59" s="14"/>
      <c r="L59" s="14"/>
      <c r="M59" s="14"/>
      <c r="N59" s="14"/>
      <c r="O59" s="14"/>
    </row>
    <row r="60" spans="2:15" ht="17.25" customHeight="1" outlineLevel="1">
      <c r="B60" s="14"/>
      <c r="C60" s="14"/>
      <c r="D60" s="14"/>
      <c r="E60" s="14"/>
      <c r="F60" s="14"/>
      <c r="G60" s="14"/>
      <c r="H60" s="14"/>
      <c r="I60" s="14"/>
      <c r="J60" s="14"/>
      <c r="K60" s="14"/>
      <c r="L60" s="14"/>
      <c r="M60" s="14"/>
      <c r="N60" s="14"/>
      <c r="O60" s="14"/>
    </row>
    <row r="61" spans="2:15" ht="15.75" customHeight="1" outlineLevel="1">
      <c r="B61" s="14"/>
      <c r="C61" s="14"/>
      <c r="D61" s="14"/>
      <c r="E61" s="14"/>
      <c r="F61" s="14"/>
      <c r="G61" s="14"/>
      <c r="H61" s="14"/>
      <c r="I61" s="14"/>
      <c r="J61" s="14"/>
      <c r="K61" s="14"/>
      <c r="L61" s="14"/>
      <c r="M61" s="14"/>
      <c r="N61" s="14"/>
      <c r="O61" s="14"/>
    </row>
    <row r="62" spans="2:15" ht="16.5" customHeight="1" outlineLevel="1">
      <c r="B62" s="14"/>
      <c r="C62" s="14"/>
      <c r="D62" s="14"/>
      <c r="E62" s="14"/>
      <c r="F62" s="14"/>
      <c r="G62" s="14"/>
      <c r="H62" s="14"/>
      <c r="I62" s="14"/>
      <c r="J62" s="14"/>
      <c r="K62" s="14"/>
      <c r="L62" s="14"/>
      <c r="M62" s="14"/>
      <c r="N62" s="14"/>
      <c r="O62" s="14"/>
    </row>
    <row r="63" spans="2:15" ht="18" customHeight="1" outlineLevel="1">
      <c r="B63" s="14"/>
      <c r="C63" s="14"/>
      <c r="D63" s="14"/>
      <c r="E63" s="14"/>
      <c r="F63" s="14"/>
      <c r="G63" s="14"/>
      <c r="H63" s="14"/>
      <c r="I63" s="14"/>
      <c r="J63" s="14"/>
      <c r="K63" s="14"/>
      <c r="L63" s="14"/>
      <c r="M63" s="14"/>
      <c r="N63" s="14"/>
      <c r="O63" s="14"/>
    </row>
    <row r="64" spans="2:15" ht="36" customHeight="1">
      <c r="B64" s="14"/>
      <c r="C64" s="14"/>
      <c r="D64" s="14"/>
      <c r="E64" s="14"/>
      <c r="F64" s="14"/>
      <c r="G64" s="14"/>
      <c r="H64" s="14"/>
      <c r="I64" s="14"/>
      <c r="J64" s="14"/>
      <c r="K64" s="14"/>
      <c r="L64" s="14"/>
      <c r="M64" s="14"/>
      <c r="N64" s="14"/>
      <c r="O64" s="14"/>
    </row>
    <row r="65" spans="2:15">
      <c r="B65" s="14"/>
      <c r="C65" s="14"/>
      <c r="D65" s="14"/>
      <c r="E65" s="14"/>
      <c r="F65" s="14"/>
      <c r="G65" s="14"/>
      <c r="H65" s="14"/>
      <c r="I65" s="14"/>
      <c r="J65" s="14"/>
      <c r="K65" s="14"/>
      <c r="L65" s="14"/>
      <c r="M65" s="14"/>
      <c r="N65" s="14"/>
      <c r="O65" s="14"/>
    </row>
    <row r="66" spans="2:15">
      <c r="L66" s="53"/>
    </row>
  </sheetData>
  <mergeCells count="2">
    <mergeCell ref="C44:N44"/>
    <mergeCell ref="C45:P45"/>
  </mergeCells>
  <printOptions horizontalCentered="1"/>
  <pageMargins left="0.51181102362204722" right="0.51181102362204722" top="0.51181102362204722" bottom="0.51181102362204722" header="0.51181102362204722" footer="0.51181102362204722"/>
  <pageSetup scale="64" firstPageNumber="2" orientation="landscape" useFirstPageNumber="1" r:id="rId1"/>
  <headerFooter>
    <oddFooter>&amp;R&amp;"Helvetica,Regular"&amp;12BCE Supplementary Financial Information - Fourth Quarter 2022 Page 6</oddFooter>
  </headerFooter>
  <rowBreaks count="1" manualBreakCount="1">
    <brk id="63" min="1" max="12" man="1"/>
  </rowBreaks>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61441" r:id="rId7" name="FPMExcelClientSheetOptionstb1">
          <controlPr defaultSize="0" autoLine="0" r:id="rId8">
            <anchor moveWithCells="1" sizeWithCells="1">
              <from>
                <xdr:col>0</xdr:col>
                <xdr:colOff>0</xdr:colOff>
                <xdr:row>0</xdr:row>
                <xdr:rowOff>0</xdr:rowOff>
              </from>
              <to>
                <xdr:col>0</xdr:col>
                <xdr:colOff>38100</xdr:colOff>
                <xdr:row>0</xdr:row>
                <xdr:rowOff>28575</xdr:rowOff>
              </to>
            </anchor>
          </controlPr>
        </control>
      </mc:Choice>
      <mc:Fallback>
        <control shapeId="61441" r:id="rId7" name="FPMExcelClientSheetOptions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2B746-60E8-474F-B52D-43593DA054BD}">
  <sheetPr codeName="Sheet27">
    <pageSetUpPr autoPageBreaks="0" fitToPage="1"/>
  </sheetPr>
  <dimension ref="A1:N35"/>
  <sheetViews>
    <sheetView tabSelected="1" view="pageBreakPreview" zoomScale="90" zoomScaleNormal="85" zoomScaleSheetLayoutView="90" workbookViewId="0">
      <selection activeCell="V2" sqref="V2"/>
    </sheetView>
  </sheetViews>
  <sheetFormatPr defaultColWidth="9.140625" defaultRowHeight="12.75"/>
  <cols>
    <col min="1" max="2" width="8.85546875" style="16" customWidth="1"/>
    <col min="3" max="3" width="9.140625" style="16"/>
    <col min="4" max="4" width="10.140625" style="16" customWidth="1"/>
    <col min="5" max="5" width="15.85546875" style="16" customWidth="1"/>
    <col min="6" max="6" width="9.140625" style="16"/>
    <col min="7" max="7" width="8.7109375" style="16" customWidth="1"/>
    <col min="8" max="13" width="9.140625" style="16"/>
    <col min="14" max="14" width="6.85546875" style="16" customWidth="1"/>
    <col min="15" max="49" width="9.140625" style="16" customWidth="1"/>
    <col min="50" max="16384" width="9.140625" style="16"/>
  </cols>
  <sheetData>
    <row r="1" spans="1:14">
      <c r="A1" s="1655"/>
      <c r="B1" s="1656"/>
      <c r="C1" s="1656"/>
      <c r="D1" s="1656"/>
      <c r="E1" s="1656"/>
      <c r="F1" s="1656"/>
      <c r="G1" s="1656"/>
      <c r="H1" s="1656"/>
      <c r="I1" s="1656"/>
      <c r="J1" s="1656"/>
      <c r="K1" s="1656"/>
      <c r="L1" s="1656"/>
      <c r="M1" s="1656"/>
      <c r="N1" s="1656"/>
    </row>
    <row r="2" spans="1:14" ht="120">
      <c r="A2" s="1656"/>
      <c r="B2" s="1657" t="s">
        <v>283</v>
      </c>
      <c r="C2" s="1656"/>
      <c r="D2" s="1656"/>
      <c r="E2" s="1656"/>
      <c r="F2" s="1656"/>
      <c r="G2" s="1656"/>
      <c r="H2" s="1656"/>
      <c r="I2" s="1656"/>
      <c r="J2" s="1656"/>
      <c r="K2" s="1656"/>
      <c r="L2" s="1656"/>
      <c r="M2" s="1656"/>
      <c r="N2" s="1656"/>
    </row>
    <row r="3" spans="1:14">
      <c r="A3" s="1656"/>
      <c r="B3" s="1656"/>
      <c r="C3" s="1656"/>
      <c r="D3" s="1656"/>
      <c r="E3" s="1656"/>
      <c r="F3" s="1656"/>
      <c r="G3" s="1656"/>
      <c r="H3" s="1656"/>
      <c r="I3" s="1656"/>
      <c r="J3" s="1656"/>
      <c r="K3" s="1656"/>
      <c r="L3" s="1656"/>
      <c r="M3" s="1656"/>
      <c r="N3" s="1656"/>
    </row>
    <row r="4" spans="1:14">
      <c r="A4" s="1656"/>
      <c r="B4" s="1656"/>
      <c r="C4" s="1656"/>
      <c r="D4" s="1656"/>
      <c r="E4" s="1656"/>
      <c r="F4" s="1656"/>
      <c r="G4" s="1656"/>
      <c r="H4" s="1656"/>
      <c r="I4" s="1656"/>
      <c r="J4" s="1656"/>
      <c r="K4" s="1656"/>
      <c r="L4" s="1656"/>
      <c r="M4" s="1656"/>
      <c r="N4" s="1656"/>
    </row>
    <row r="5" spans="1:14">
      <c r="A5" s="1656"/>
      <c r="B5" s="1656"/>
      <c r="C5" s="1656"/>
      <c r="D5" s="1656"/>
      <c r="E5" s="1656"/>
      <c r="F5" s="1656"/>
      <c r="G5" s="1656"/>
      <c r="H5" s="1656"/>
      <c r="I5" s="1656"/>
      <c r="J5" s="1656"/>
      <c r="K5" s="1656"/>
      <c r="L5" s="1656"/>
      <c r="M5" s="1656"/>
      <c r="N5" s="1656"/>
    </row>
    <row r="6" spans="1:14" ht="45" customHeight="1">
      <c r="A6" s="1656"/>
      <c r="B6" s="1656"/>
      <c r="C6" s="1656"/>
      <c r="D6" s="1656"/>
      <c r="E6" s="1656"/>
      <c r="F6" s="1656"/>
      <c r="G6" s="1656"/>
      <c r="H6" s="1656"/>
      <c r="I6" s="1656"/>
      <c r="J6" s="1656"/>
      <c r="K6" s="1656"/>
      <c r="L6" s="1656"/>
      <c r="M6" s="1656"/>
      <c r="N6" s="1656"/>
    </row>
    <row r="7" spans="1:14" ht="45" customHeight="1">
      <c r="A7" s="1656"/>
      <c r="B7" s="1656"/>
      <c r="C7" s="1656"/>
      <c r="D7" s="1656"/>
      <c r="E7" s="1656"/>
      <c r="F7" s="1656"/>
      <c r="G7" s="1656"/>
      <c r="H7" s="1656"/>
      <c r="I7" s="1656"/>
      <c r="J7" s="1656"/>
      <c r="K7" s="1656"/>
      <c r="L7" s="1656"/>
      <c r="M7" s="1656"/>
      <c r="N7" s="1656"/>
    </row>
    <row r="8" spans="1:14">
      <c r="A8" s="1656"/>
      <c r="B8" s="1656"/>
      <c r="C8" s="1656"/>
      <c r="D8" s="1656"/>
      <c r="E8" s="1656"/>
      <c r="F8" s="1656"/>
      <c r="G8" s="1656"/>
      <c r="H8" s="1656"/>
      <c r="I8" s="1656"/>
      <c r="J8" s="1656"/>
      <c r="K8" s="1656"/>
      <c r="L8" s="1656"/>
      <c r="M8" s="1656"/>
      <c r="N8" s="1656"/>
    </row>
    <row r="9" spans="1:14">
      <c r="A9" s="1656"/>
      <c r="B9" s="1656"/>
      <c r="C9" s="1656"/>
      <c r="D9" s="1656"/>
      <c r="E9" s="1656"/>
      <c r="F9" s="1656"/>
      <c r="G9" s="1656"/>
      <c r="H9" s="1656"/>
      <c r="I9" s="1656"/>
      <c r="J9" s="1656"/>
      <c r="K9" s="1656"/>
      <c r="L9" s="1656"/>
      <c r="M9" s="1656"/>
      <c r="N9" s="1656"/>
    </row>
    <row r="10" spans="1:14" ht="12" customHeight="1">
      <c r="A10" s="1656"/>
      <c r="B10" s="1656"/>
      <c r="C10" s="1656"/>
      <c r="D10" s="1656"/>
      <c r="E10" s="1656"/>
      <c r="F10" s="1656"/>
      <c r="G10" s="1656"/>
      <c r="H10" s="1656"/>
      <c r="I10" s="1656"/>
      <c r="J10" s="1656"/>
      <c r="K10" s="1656"/>
      <c r="L10" s="1656"/>
      <c r="M10" s="1656"/>
      <c r="N10" s="1656"/>
    </row>
    <row r="11" spans="1:14">
      <c r="A11" s="1656"/>
      <c r="B11" s="1656"/>
      <c r="C11" s="1656"/>
      <c r="D11" s="1656"/>
      <c r="E11" s="1656"/>
      <c r="F11" s="1656"/>
      <c r="G11" s="1656"/>
      <c r="H11" s="1656"/>
      <c r="I11" s="1656"/>
      <c r="J11" s="1656"/>
      <c r="K11" s="1656"/>
      <c r="L11" s="1656"/>
      <c r="M11" s="1656"/>
      <c r="N11" s="1656"/>
    </row>
    <row r="12" spans="1:14">
      <c r="A12" s="1658"/>
      <c r="B12" s="1658"/>
      <c r="C12" s="1658"/>
      <c r="D12" s="1658"/>
      <c r="E12" s="1658"/>
      <c r="F12" s="1656"/>
      <c r="G12" s="1656"/>
      <c r="H12" s="1656"/>
      <c r="I12" s="1656"/>
      <c r="J12" s="1656"/>
      <c r="K12" s="1656"/>
      <c r="L12" s="1656"/>
      <c r="M12" s="1656"/>
      <c r="N12" s="1656"/>
    </row>
    <row r="13" spans="1:14">
      <c r="A13" s="1658"/>
      <c r="B13" s="1658"/>
      <c r="C13" s="1658"/>
      <c r="D13" s="1658"/>
      <c r="E13" s="1658"/>
      <c r="F13" s="1656"/>
      <c r="G13" s="1656"/>
      <c r="H13" s="1656"/>
      <c r="I13" s="1656"/>
      <c r="J13" s="1656"/>
      <c r="K13" s="1656"/>
      <c r="L13" s="1656"/>
      <c r="M13" s="1656"/>
      <c r="N13" s="1656"/>
    </row>
    <row r="14" spans="1:14">
      <c r="A14" s="1658"/>
      <c r="B14" s="1658"/>
      <c r="C14" s="1658"/>
      <c r="D14" s="1658"/>
      <c r="E14" s="1658"/>
      <c r="F14" s="1656"/>
      <c r="G14" s="1656"/>
      <c r="H14" s="1656"/>
      <c r="I14" s="1656"/>
      <c r="J14" s="1656"/>
      <c r="K14" s="1656"/>
      <c r="L14" s="1656"/>
      <c r="M14" s="1656"/>
      <c r="N14" s="1656"/>
    </row>
    <row r="15" spans="1:14">
      <c r="A15" s="1658"/>
      <c r="B15" s="1658"/>
      <c r="C15" s="1658"/>
      <c r="D15" s="1658"/>
      <c r="E15" s="1658"/>
      <c r="F15" s="1656"/>
      <c r="G15" s="1656"/>
      <c r="H15" s="1656"/>
      <c r="I15" s="1656"/>
      <c r="J15" s="1656"/>
      <c r="K15" s="1656"/>
      <c r="L15" s="1656"/>
      <c r="M15" s="1656"/>
      <c r="N15" s="1656"/>
    </row>
    <row r="16" spans="1:14" ht="12" customHeight="1">
      <c r="A16" s="1658"/>
      <c r="B16" s="1656"/>
      <c r="C16" s="1658"/>
      <c r="D16" s="1658"/>
      <c r="E16" s="1658"/>
      <c r="F16" s="1656"/>
      <c r="G16" s="1656"/>
      <c r="H16" s="1656"/>
      <c r="I16" s="1656"/>
      <c r="J16" s="1656"/>
      <c r="K16" s="1656"/>
      <c r="L16" s="1656"/>
      <c r="M16" s="1656"/>
      <c r="N16" s="1656"/>
    </row>
    <row r="17" spans="1:14" ht="12" customHeight="1">
      <c r="A17" s="1658"/>
      <c r="B17" s="1656"/>
      <c r="C17" s="1658"/>
      <c r="D17" s="1658"/>
      <c r="E17" s="1658"/>
      <c r="F17" s="1656"/>
      <c r="G17" s="1656"/>
      <c r="H17" s="1656"/>
      <c r="I17" s="1656"/>
      <c r="J17" s="1656"/>
      <c r="K17" s="1656"/>
      <c r="L17" s="1656"/>
      <c r="M17" s="1656"/>
      <c r="N17" s="1659"/>
    </row>
    <row r="18" spans="1:14" ht="12" customHeight="1">
      <c r="A18" s="1658"/>
      <c r="B18" s="1656"/>
      <c r="C18" s="1658"/>
      <c r="D18" s="1658"/>
      <c r="E18" s="1658"/>
      <c r="F18" s="1656"/>
      <c r="G18" s="1656"/>
      <c r="H18" s="1656"/>
      <c r="I18" s="1656"/>
      <c r="J18" s="1656"/>
      <c r="K18" s="1656"/>
      <c r="L18" s="1656"/>
      <c r="M18" s="1656"/>
      <c r="N18" s="1656"/>
    </row>
    <row r="19" spans="1:14">
      <c r="A19" s="1658"/>
      <c r="B19" s="1656"/>
      <c r="C19" s="1658"/>
      <c r="D19" s="1658"/>
      <c r="E19" s="1658"/>
      <c r="F19" s="1656"/>
      <c r="G19" s="1656"/>
      <c r="H19" s="1656"/>
      <c r="I19" s="1656"/>
      <c r="J19" s="1656"/>
      <c r="K19" s="1656"/>
      <c r="L19" s="1656"/>
      <c r="M19" s="1656"/>
      <c r="N19" s="1656"/>
    </row>
    <row r="20" spans="1:14" ht="13.5" customHeight="1">
      <c r="A20" s="1658"/>
      <c r="B20" s="1656"/>
      <c r="C20" s="1658"/>
      <c r="D20" s="1658"/>
      <c r="E20" s="1658"/>
      <c r="F20" s="1656"/>
      <c r="G20" s="1656"/>
      <c r="H20" s="1656"/>
      <c r="I20" s="1656"/>
      <c r="J20" s="1656"/>
      <c r="K20" s="1656"/>
      <c r="L20" s="1656"/>
      <c r="M20" s="1656"/>
      <c r="N20" s="1656"/>
    </row>
    <row r="21" spans="1:14" ht="13.5" customHeight="1">
      <c r="A21" s="1660"/>
      <c r="B21" s="1656"/>
      <c r="C21" s="1658"/>
      <c r="D21" s="1658"/>
      <c r="E21" s="1658"/>
      <c r="F21" s="1656"/>
      <c r="G21" s="1656"/>
      <c r="H21" s="1656"/>
      <c r="I21" s="1656"/>
      <c r="J21" s="1656"/>
      <c r="K21" s="1656"/>
      <c r="L21" s="1656"/>
      <c r="M21" s="1656"/>
      <c r="N21" s="1656"/>
    </row>
    <row r="22" spans="1:14" ht="15.75">
      <c r="A22" s="1658"/>
      <c r="B22" s="1661"/>
      <c r="C22" s="1658"/>
      <c r="D22" s="1658"/>
      <c r="E22" s="1658"/>
      <c r="F22" s="1656"/>
      <c r="G22" s="1656"/>
      <c r="H22" s="1656"/>
      <c r="I22" s="1656"/>
      <c r="J22" s="1656"/>
      <c r="K22" s="1656"/>
      <c r="L22" s="1656"/>
      <c r="M22" s="1656"/>
      <c r="N22" s="1656"/>
    </row>
    <row r="23" spans="1:14" ht="18.75" customHeight="1">
      <c r="A23" s="1658"/>
      <c r="B23" s="1661" t="s">
        <v>178</v>
      </c>
      <c r="C23" s="1658"/>
      <c r="D23" s="1658"/>
      <c r="E23" s="1658"/>
      <c r="F23" s="1656"/>
      <c r="G23" s="1656"/>
      <c r="H23" s="1656"/>
      <c r="I23" s="1656"/>
      <c r="J23" s="1656"/>
      <c r="K23" s="1656"/>
      <c r="L23" s="1656"/>
      <c r="M23" s="1656"/>
      <c r="N23" s="1656"/>
    </row>
    <row r="24" spans="1:14" ht="15" customHeight="1">
      <c r="A24" s="1658"/>
      <c r="B24" s="1662" t="s">
        <v>175</v>
      </c>
      <c r="C24" s="1658"/>
      <c r="D24" s="1658"/>
      <c r="E24" s="1658"/>
      <c r="F24" s="1656"/>
      <c r="G24" s="1656"/>
      <c r="H24" s="1656"/>
      <c r="I24" s="1656"/>
      <c r="J24" s="1656"/>
      <c r="K24" s="1656"/>
      <c r="L24" s="1656"/>
      <c r="M24" s="1656"/>
      <c r="N24" s="1656"/>
    </row>
    <row r="25" spans="1:14" ht="15" customHeight="1">
      <c r="A25" s="1658"/>
      <c r="B25" s="1663" t="s">
        <v>176</v>
      </c>
      <c r="C25" s="1658"/>
      <c r="D25" s="1658"/>
      <c r="E25" s="1658"/>
      <c r="F25" s="1656"/>
      <c r="G25" s="1656"/>
      <c r="H25" s="1656"/>
      <c r="I25" s="1656"/>
      <c r="J25" s="1656"/>
      <c r="K25" s="1656"/>
      <c r="L25" s="1656"/>
      <c r="M25" s="1656"/>
      <c r="N25" s="1656"/>
    </row>
    <row r="26" spans="1:14" ht="15" customHeight="1">
      <c r="A26" s="1658"/>
      <c r="B26" s="1663" t="s">
        <v>177</v>
      </c>
      <c r="C26" s="1658"/>
      <c r="D26" s="1658"/>
      <c r="E26" s="1658"/>
      <c r="F26" s="1656"/>
      <c r="G26" s="1656"/>
      <c r="H26" s="1656"/>
      <c r="I26" s="1656"/>
      <c r="J26" s="1656"/>
      <c r="K26" s="1656"/>
      <c r="L26" s="1656"/>
      <c r="M26" s="1656"/>
      <c r="N26" s="1656"/>
    </row>
    <row r="27" spans="1:14" ht="15.75">
      <c r="A27" s="1658"/>
      <c r="B27" s="1658"/>
      <c r="C27" s="1664"/>
      <c r="D27" s="1658"/>
      <c r="E27" s="1658"/>
      <c r="F27" s="1656"/>
      <c r="G27" s="1656"/>
      <c r="H27" s="1656"/>
      <c r="I27" s="1656"/>
      <c r="J27" s="1656"/>
      <c r="K27" s="1656"/>
      <c r="L27" s="1656"/>
      <c r="M27" s="1656"/>
      <c r="N27" s="1656"/>
    </row>
    <row r="28" spans="1:14">
      <c r="A28" s="1658"/>
      <c r="B28" s="1658"/>
      <c r="C28" s="1658"/>
      <c r="D28" s="1658"/>
      <c r="E28" s="1658"/>
      <c r="F28" s="1665"/>
      <c r="G28" s="1656"/>
      <c r="H28" s="1656"/>
      <c r="I28" s="1656"/>
      <c r="J28" s="1656"/>
      <c r="K28" s="1656"/>
      <c r="L28" s="1656"/>
      <c r="M28" s="1656"/>
      <c r="N28" s="1656"/>
    </row>
    <row r="30" spans="1:14">
      <c r="F30" s="1666"/>
    </row>
    <row r="31" spans="1:14">
      <c r="A31" s="16" t="s">
        <v>6</v>
      </c>
      <c r="D31" s="16" t="s">
        <v>6</v>
      </c>
      <c r="F31" s="1666" t="s">
        <v>6</v>
      </c>
    </row>
    <row r="35" spans="10:10">
      <c r="J35" s="16" t="s">
        <v>6</v>
      </c>
    </row>
  </sheetData>
  <hyperlinks>
    <hyperlink ref="F31" r:id="rId1" display="vincent.surette@bell.ca" xr:uid="{A83EED21-5FF1-48C5-B067-C79A313D6B9F}"/>
    <hyperlink ref="B26" r:id="rId2" xr:uid="{C33084EB-C89A-4912-AE8D-141F8653C63A}"/>
  </hyperlinks>
  <printOptions horizontalCentered="1"/>
  <pageMargins left="0.51181102362204722" right="0.51181102362204722" top="0.51181102362204722" bottom="0.51181102362204722" header="0.51181102362204722" footer="0.51181102362204722"/>
  <pageSetup scale="96" firstPageNumber="2" orientation="landscape" useFirstPageNumber="1" r:id="rId3"/>
  <headerFooter scaleWithDoc="0"/>
  <customProperties>
    <customPr name="OrphanNamesChecked" r:id="rId4"/>
  </customProperties>
  <drawing r:id="rId5"/>
  <legacyDrawing r:id="rId6"/>
  <controls>
    <mc:AlternateContent xmlns:mc="http://schemas.openxmlformats.org/markup-compatibility/2006">
      <mc:Choice Requires="x14">
        <control shapeId="169985" r:id="rId7" name="FPMExcelClientSheetOptionstb1">
          <controlPr defaultSize="0" autoLine="0" autoPict="0" r:id="rId8">
            <anchor moveWithCells="1" sizeWithCells="1">
              <from>
                <xdr:col>0</xdr:col>
                <xdr:colOff>0</xdr:colOff>
                <xdr:row>0</xdr:row>
                <xdr:rowOff>0</xdr:rowOff>
              </from>
              <to>
                <xdr:col>132</xdr:col>
                <xdr:colOff>85725</xdr:colOff>
                <xdr:row>0</xdr:row>
                <xdr:rowOff>0</xdr:rowOff>
              </to>
            </anchor>
          </controlPr>
        </control>
      </mc:Choice>
      <mc:Fallback>
        <control shapeId="169985" r:id="rId7" name="FPMExcelClientSheetOptionstb1"/>
      </mc:Fallback>
    </mc:AlternateContent>
  </control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theme="6" tint="0.59999389629810485"/>
    <pageSetUpPr fitToPage="1"/>
  </sheetPr>
  <dimension ref="A1:Z66"/>
  <sheetViews>
    <sheetView showGridLines="0" view="pageBreakPreview" topLeftCell="B12" zoomScale="80" zoomScaleNormal="70" zoomScaleSheetLayoutView="80" workbookViewId="0">
      <selection activeCell="C12" sqref="C12"/>
    </sheetView>
  </sheetViews>
  <sheetFormatPr defaultColWidth="9.140625" defaultRowHeight="19.5" outlineLevelRow="1" outlineLevelCol="1"/>
  <cols>
    <col min="1" max="1" width="30.140625" style="23" hidden="1" customWidth="1" outlineLevel="1"/>
    <col min="2" max="2" width="3.7109375" style="23" customWidth="1" collapsed="1"/>
    <col min="3" max="3" width="102.85546875" style="23" customWidth="1"/>
    <col min="4" max="4" width="16.7109375" style="23" customWidth="1"/>
    <col min="5" max="5" width="2" style="23" customWidth="1"/>
    <col min="6" max="6" width="17.7109375" style="23" customWidth="1" outlineLevel="1"/>
    <col min="7" max="7" width="17.7109375" style="23" customWidth="1"/>
    <col min="8" max="8" width="16.7109375" style="209" customWidth="1"/>
    <col min="9" max="9" width="16.7109375" style="23" customWidth="1"/>
    <col min="10" max="10" width="2" style="23" customWidth="1"/>
    <col min="11" max="11" width="16.7109375" style="23" customWidth="1"/>
    <col min="12" max="12" width="2" style="23" customWidth="1"/>
    <col min="13" max="13" width="16.7109375" style="209" customWidth="1"/>
    <col min="14" max="15" width="16.7109375" style="23" customWidth="1"/>
    <col min="16" max="16" width="16.7109375" style="209" customWidth="1"/>
    <col min="17" max="17" width="7" style="23" customWidth="1"/>
    <col min="18" max="18" width="17" style="209" customWidth="1" collapsed="1"/>
    <col min="19" max="19" width="15.7109375" style="211" bestFit="1" customWidth="1"/>
    <col min="20" max="20" width="10.85546875" style="23" bestFit="1" customWidth="1"/>
    <col min="21" max="16384" width="9.140625" style="23"/>
  </cols>
  <sheetData>
    <row r="1" spans="1:20" hidden="1" outlineLevel="1">
      <c r="A1" s="23" t="s">
        <v>87</v>
      </c>
      <c r="B1" s="23" t="s">
        <v>88</v>
      </c>
      <c r="R1" s="210"/>
    </row>
    <row r="2" spans="1:20" hidden="1" outlineLevel="1">
      <c r="A2" s="23" t="s">
        <v>3</v>
      </c>
      <c r="B2" s="23" t="s">
        <v>46</v>
      </c>
    </row>
    <row r="3" spans="1:20" hidden="1" outlineLevel="1">
      <c r="A3" s="23" t="s">
        <v>80</v>
      </c>
      <c r="B3" s="23" t="s">
        <v>3</v>
      </c>
      <c r="C3" s="23" t="s">
        <v>27</v>
      </c>
      <c r="R3" s="212"/>
    </row>
    <row r="4" spans="1:20" hidden="1" outlineLevel="1">
      <c r="A4" s="23" t="s">
        <v>28</v>
      </c>
      <c r="B4" s="23" t="s">
        <v>47</v>
      </c>
    </row>
    <row r="5" spans="1:20" hidden="1" outlineLevel="1">
      <c r="A5" s="23" t="s">
        <v>29</v>
      </c>
      <c r="B5" s="23" t="s">
        <v>27</v>
      </c>
    </row>
    <row r="6" spans="1:20" ht="17.25" hidden="1" customHeight="1" outlineLevel="1">
      <c r="A6" s="23" t="s">
        <v>30</v>
      </c>
      <c r="B6" s="213" t="s">
        <v>48</v>
      </c>
      <c r="C6" s="213"/>
      <c r="D6" s="213"/>
      <c r="E6" s="213"/>
      <c r="F6" s="213"/>
      <c r="G6" s="213"/>
      <c r="H6" s="214"/>
      <c r="I6" s="213"/>
      <c r="J6" s="213"/>
      <c r="K6" s="213"/>
      <c r="L6" s="213"/>
      <c r="M6" s="214"/>
      <c r="N6" s="213"/>
      <c r="O6" s="213"/>
      <c r="P6" s="214"/>
      <c r="Q6" s="213"/>
    </row>
    <row r="7" spans="1:20" hidden="1" outlineLevel="1">
      <c r="A7" s="23" t="s">
        <v>31</v>
      </c>
      <c r="B7" s="213" t="s">
        <v>49</v>
      </c>
      <c r="C7" s="213"/>
      <c r="D7" s="213"/>
      <c r="E7" s="213"/>
      <c r="F7" s="213"/>
      <c r="G7" s="213"/>
      <c r="H7" s="214"/>
      <c r="I7" s="213"/>
      <c r="J7" s="213"/>
      <c r="K7" s="213"/>
      <c r="L7" s="213"/>
      <c r="M7" s="214"/>
      <c r="N7" s="213"/>
      <c r="O7" s="213"/>
      <c r="P7" s="214"/>
      <c r="Q7" s="213"/>
    </row>
    <row r="8" spans="1:20" ht="15" hidden="1" customHeight="1" outlineLevel="1">
      <c r="A8" s="23" t="s">
        <v>22</v>
      </c>
      <c r="B8" s="213" t="s">
        <v>52</v>
      </c>
      <c r="C8" s="213"/>
      <c r="D8" s="213"/>
      <c r="E8" s="213"/>
      <c r="F8" s="213"/>
      <c r="G8" s="213"/>
      <c r="H8" s="214"/>
      <c r="I8" s="213"/>
      <c r="J8" s="213"/>
      <c r="K8" s="213"/>
      <c r="L8" s="213"/>
      <c r="M8" s="214"/>
      <c r="N8" s="213"/>
      <c r="O8" s="213"/>
      <c r="P8" s="214"/>
      <c r="Q8" s="213"/>
      <c r="R8" s="470" t="str">
        <f xml:space="preserve"> _xll.EPMOlapMemberO("[POST_PREPAID].[PARENTH1].[PREPAID]","","PREPAID","","000")</f>
        <v>PREPAID</v>
      </c>
    </row>
    <row r="9" spans="1:20" ht="15" hidden="1" customHeight="1" outlineLevel="1">
      <c r="B9" s="213" t="s">
        <v>51</v>
      </c>
      <c r="C9" s="213"/>
      <c r="D9" s="213"/>
      <c r="E9" s="213"/>
      <c r="F9" s="213"/>
      <c r="G9" s="213"/>
      <c r="H9" s="214"/>
      <c r="I9" s="213"/>
      <c r="J9" s="213"/>
      <c r="K9" s="213"/>
      <c r="L9" s="213"/>
      <c r="M9" s="214"/>
      <c r="N9" s="213"/>
      <c r="O9" s="213"/>
      <c r="P9" s="214"/>
      <c r="Q9" s="213"/>
      <c r="R9" s="214"/>
    </row>
    <row r="10" spans="1:20" ht="15" hidden="1" customHeight="1" outlineLevel="1">
      <c r="A10" s="471" t="s">
        <v>23</v>
      </c>
      <c r="B10" s="213" t="s">
        <v>50</v>
      </c>
      <c r="C10" s="213"/>
      <c r="D10" s="213"/>
      <c r="E10" s="213"/>
      <c r="F10" s="213"/>
      <c r="G10" s="213"/>
      <c r="H10" s="214"/>
      <c r="I10" s="213"/>
      <c r="J10" s="213"/>
      <c r="K10" s="213"/>
      <c r="L10" s="213"/>
      <c r="M10" s="214"/>
      <c r="N10" s="213"/>
      <c r="O10" s="213"/>
      <c r="P10" s="214"/>
      <c r="Q10" s="213"/>
      <c r="R10" s="214"/>
    </row>
    <row r="11" spans="1:20" ht="15" hidden="1" customHeight="1" outlineLevel="1">
      <c r="A11" s="472"/>
      <c r="B11" s="213" t="s">
        <v>31</v>
      </c>
      <c r="C11" s="213"/>
      <c r="D11" s="7" t="s">
        <v>139</v>
      </c>
      <c r="E11" s="213"/>
      <c r="F11" s="7"/>
      <c r="G11" s="7"/>
      <c r="H11" s="512"/>
      <c r="I11" s="7"/>
      <c r="J11" s="213"/>
      <c r="K11" s="7"/>
      <c r="L11" s="213"/>
      <c r="M11" s="7"/>
      <c r="N11" s="7"/>
      <c r="O11" s="7"/>
      <c r="P11" s="7"/>
      <c r="Q11" s="7"/>
      <c r="R11" s="7"/>
    </row>
    <row r="12" spans="1:20" s="21" customFormat="1" ht="28.5" customHeight="1" collapsed="1">
      <c r="A12" s="214" t="s">
        <v>57</v>
      </c>
      <c r="B12" s="20"/>
      <c r="E12" s="17"/>
      <c r="F12" s="17"/>
      <c r="G12" s="33"/>
      <c r="H12" s="17"/>
      <c r="I12" s="33"/>
      <c r="J12" s="17"/>
      <c r="K12" s="33"/>
      <c r="L12" s="33"/>
      <c r="M12" s="17"/>
      <c r="N12" s="33"/>
      <c r="O12" s="33"/>
      <c r="P12" s="360" t="s">
        <v>156</v>
      </c>
      <c r="Q12" s="17"/>
      <c r="R12" s="17"/>
      <c r="S12" s="20"/>
    </row>
    <row r="13" spans="1:20" s="21" customFormat="1" ht="22.5" customHeight="1">
      <c r="A13" s="214" t="s">
        <v>58</v>
      </c>
      <c r="B13" s="20"/>
      <c r="E13" s="17"/>
      <c r="F13" s="17"/>
      <c r="G13" s="33"/>
      <c r="H13" s="17"/>
      <c r="I13" s="33"/>
      <c r="J13" s="17"/>
      <c r="K13" s="33"/>
      <c r="L13" s="33"/>
      <c r="M13" s="17"/>
      <c r="N13" s="33"/>
      <c r="O13" s="33"/>
      <c r="P13" s="17"/>
      <c r="Q13" s="14"/>
      <c r="R13" s="14"/>
      <c r="S13" s="14"/>
      <c r="T13" s="14"/>
    </row>
    <row r="14" spans="1:20" s="21" customFormat="1" ht="21" hidden="1" customHeight="1">
      <c r="B14" s="18"/>
      <c r="C14" s="18"/>
      <c r="D14" s="18"/>
      <c r="E14" s="18"/>
      <c r="F14" s="18"/>
      <c r="H14" s="18"/>
      <c r="J14" s="18"/>
      <c r="M14" s="18"/>
      <c r="P14" s="18"/>
      <c r="Q14" s="14"/>
      <c r="R14" s="14"/>
      <c r="S14" s="14"/>
      <c r="T14" s="14"/>
    </row>
    <row r="15" spans="1:20" s="194" customFormat="1" ht="41.25" thickBot="1">
      <c r="A15" s="23"/>
      <c r="B15" s="1730" t="s">
        <v>9</v>
      </c>
      <c r="C15" s="1731"/>
      <c r="D15" s="420" t="s">
        <v>142</v>
      </c>
      <c r="E15" s="494"/>
      <c r="F15" s="397" t="s">
        <v>115</v>
      </c>
      <c r="G15" s="398" t="s">
        <v>116</v>
      </c>
      <c r="H15" s="398" t="s">
        <v>117</v>
      </c>
      <c r="I15" s="398" t="s">
        <v>114</v>
      </c>
      <c r="J15" s="654"/>
      <c r="K15" s="422" t="s">
        <v>108</v>
      </c>
      <c r="L15" s="369"/>
      <c r="M15" s="398" t="s">
        <v>106</v>
      </c>
      <c r="N15" s="398" t="s">
        <v>102</v>
      </c>
      <c r="O15" s="398" t="s">
        <v>100</v>
      </c>
      <c r="P15" s="398" t="s">
        <v>93</v>
      </c>
      <c r="Q15" s="14"/>
      <c r="R15" s="428" t="s">
        <v>111</v>
      </c>
      <c r="S15" s="428" t="s">
        <v>109</v>
      </c>
      <c r="T15" s="14"/>
    </row>
    <row r="16" spans="1:20" s="217" customFormat="1" ht="18" customHeight="1">
      <c r="A16" s="216"/>
      <c r="B16" s="655" t="s">
        <v>15</v>
      </c>
      <c r="C16" s="655"/>
      <c r="D16" s="655"/>
      <c r="E16" s="655"/>
      <c r="F16" s="656"/>
      <c r="G16" s="656"/>
      <c r="H16" s="656"/>
      <c r="I16" s="656"/>
      <c r="J16" s="655"/>
      <c r="K16" s="656"/>
      <c r="L16" s="656"/>
      <c r="M16" s="656"/>
      <c r="N16" s="656"/>
      <c r="O16" s="656"/>
      <c r="P16" s="655"/>
      <c r="Q16" s="14"/>
      <c r="R16" s="14"/>
      <c r="S16" s="14"/>
      <c r="T16" s="14"/>
    </row>
    <row r="17" spans="1:26" s="194" customFormat="1" ht="18" customHeight="1">
      <c r="A17" s="218"/>
      <c r="B17" s="424" t="s">
        <v>79</v>
      </c>
      <c r="C17" s="424"/>
      <c r="D17" s="424"/>
      <c r="E17" s="424"/>
      <c r="F17" s="385"/>
      <c r="G17" s="385"/>
      <c r="H17" s="385"/>
      <c r="I17" s="385"/>
      <c r="J17" s="424"/>
      <c r="K17" s="385"/>
      <c r="L17" s="385"/>
      <c r="M17" s="385"/>
      <c r="N17" s="385"/>
      <c r="O17" s="385"/>
      <c r="P17" s="424"/>
      <c r="Q17" s="14"/>
      <c r="R17" s="14"/>
      <c r="S17" s="14"/>
      <c r="T17" s="14"/>
    </row>
    <row r="18" spans="1:26" s="194" customFormat="1" ht="20.25">
      <c r="A18" s="215" t="s">
        <v>42</v>
      </c>
      <c r="B18" s="54" t="s">
        <v>74</v>
      </c>
      <c r="C18" s="388"/>
      <c r="D18" s="657" t="e">
        <f>(ROUND(_xll.EPMRetrieveData($A$1,$A$18,$A$10,$A$2,$A$3,$A$4,$A$5,$A$13,$A$7,D11)/1000000,0))</f>
        <v>#VALUE!</v>
      </c>
      <c r="E18" s="658"/>
      <c r="F18" s="659" t="e">
        <f>D18-G18-H18-I18</f>
        <v>#VALUE!</v>
      </c>
      <c r="G18" s="660">
        <v>1759</v>
      </c>
      <c r="H18" s="660">
        <v>1692</v>
      </c>
      <c r="I18" s="660">
        <v>1635</v>
      </c>
      <c r="J18" s="388"/>
      <c r="K18" s="660">
        <v>6355</v>
      </c>
      <c r="L18" s="661"/>
      <c r="M18" s="660">
        <v>1641</v>
      </c>
      <c r="N18" s="660">
        <v>1642</v>
      </c>
      <c r="O18" s="660">
        <v>1569</v>
      </c>
      <c r="P18" s="660">
        <v>1503</v>
      </c>
      <c r="Q18" s="15"/>
      <c r="R18" s="14" t="e">
        <f>SUM(F18:I18)=D18</f>
        <v>#VALUE!</v>
      </c>
      <c r="S18" s="14" t="b">
        <f>P18+O18+N18+M18=K18</f>
        <v>1</v>
      </c>
      <c r="T18" s="14"/>
    </row>
    <row r="19" spans="1:26" s="194" customFormat="1" ht="20.25">
      <c r="A19" s="215"/>
      <c r="B19" s="54" t="s">
        <v>75</v>
      </c>
      <c r="C19" s="388"/>
      <c r="D19" s="657" t="e">
        <f>((ROUND(_xll.EPMRetrieveData($A$1,$A$18,$A$10,$A$2,$A$3,$A$4,$A$5,$A$12,$A$7,D11)/1000000,0)))</f>
        <v>#VALUE!</v>
      </c>
      <c r="E19" s="658"/>
      <c r="F19" s="659" t="e">
        <f>D19-G19-H19-I19</f>
        <v>#VALUE!</v>
      </c>
      <c r="G19" s="660">
        <v>10</v>
      </c>
      <c r="H19" s="660">
        <v>11</v>
      </c>
      <c r="I19" s="660">
        <v>11</v>
      </c>
      <c r="J19" s="388"/>
      <c r="K19" s="660">
        <v>45</v>
      </c>
      <c r="L19" s="661"/>
      <c r="M19" s="660">
        <v>11</v>
      </c>
      <c r="N19" s="660">
        <v>12</v>
      </c>
      <c r="O19" s="662">
        <v>11</v>
      </c>
      <c r="P19" s="660">
        <v>11</v>
      </c>
      <c r="Q19" s="15"/>
      <c r="R19" s="14" t="e">
        <f t="shared" ref="R19:R52" si="0">SUM(F19:I19)=D19</f>
        <v>#VALUE!</v>
      </c>
      <c r="S19" s="14" t="b">
        <f t="shared" ref="S19:S52" si="1">P19+O19+N19+M19=K19</f>
        <v>1</v>
      </c>
      <c r="T19" s="14"/>
    </row>
    <row r="20" spans="1:26" s="217" customFormat="1" ht="20.25">
      <c r="A20" s="219"/>
      <c r="B20" s="495" t="s">
        <v>112</v>
      </c>
      <c r="C20" s="495"/>
      <c r="D20" s="663" t="e">
        <f>D19+D18</f>
        <v>#VALUE!</v>
      </c>
      <c r="E20" s="664"/>
      <c r="F20" s="665" t="e">
        <f t="shared" ref="F20:F28" si="2">D20-G20-H20-I20</f>
        <v>#VALUE!</v>
      </c>
      <c r="G20" s="666">
        <v>1769</v>
      </c>
      <c r="H20" s="666">
        <v>1703</v>
      </c>
      <c r="I20" s="666">
        <v>1646</v>
      </c>
      <c r="J20" s="495"/>
      <c r="K20" s="666">
        <v>6400</v>
      </c>
      <c r="L20" s="667"/>
      <c r="M20" s="666">
        <v>1652</v>
      </c>
      <c r="N20" s="666">
        <v>1654</v>
      </c>
      <c r="O20" s="666">
        <v>1580</v>
      </c>
      <c r="P20" s="666">
        <v>1514</v>
      </c>
      <c r="Q20" s="15"/>
      <c r="R20" s="14" t="e">
        <f t="shared" si="0"/>
        <v>#VALUE!</v>
      </c>
      <c r="S20" s="14" t="b">
        <f t="shared" si="1"/>
        <v>1</v>
      </c>
      <c r="T20" s="14"/>
    </row>
    <row r="21" spans="1:26" s="194" customFormat="1" ht="20.25">
      <c r="A21" s="215" t="s">
        <v>44</v>
      </c>
      <c r="B21" s="28" t="s">
        <v>76</v>
      </c>
      <c r="C21" s="28"/>
      <c r="D21" s="668" t="e">
        <f>(ROUND(_xll.EPMRetrieveData($A$1,$A$22,$A$10,$A$2,$A$3,$A$4,$A$5,$A$13,$A$7,D11)/1000000,0))</f>
        <v>#VALUE!</v>
      </c>
      <c r="E21" s="669"/>
      <c r="F21" s="670" t="e">
        <f t="shared" si="2"/>
        <v>#VALUE!</v>
      </c>
      <c r="G21" s="671">
        <v>692</v>
      </c>
      <c r="H21" s="671">
        <v>542</v>
      </c>
      <c r="I21" s="671">
        <v>563</v>
      </c>
      <c r="J21" s="28"/>
      <c r="K21" s="671">
        <v>2593</v>
      </c>
      <c r="L21" s="672"/>
      <c r="M21" s="671">
        <v>821</v>
      </c>
      <c r="N21" s="671">
        <v>642</v>
      </c>
      <c r="O21" s="671">
        <v>546</v>
      </c>
      <c r="P21" s="671">
        <v>584</v>
      </c>
      <c r="Q21" s="15"/>
      <c r="R21" s="14" t="e">
        <f t="shared" si="0"/>
        <v>#VALUE!</v>
      </c>
      <c r="S21" s="14" t="b">
        <f t="shared" si="1"/>
        <v>1</v>
      </c>
      <c r="T21" s="14"/>
    </row>
    <row r="22" spans="1:26" s="194" customFormat="1" ht="20.25">
      <c r="A22" s="215" t="s">
        <v>72</v>
      </c>
      <c r="B22" s="28" t="s">
        <v>77</v>
      </c>
      <c r="C22" s="28"/>
      <c r="D22" s="493" t="e">
        <f>ROUND(_xll.EPMRetrieveData($A$1,$A$22,$A$10,$A$2,$A$3,$A$4,$A$5,$A$12,$A$7,D11)/1000000,0)</f>
        <v>#VALUE!</v>
      </c>
      <c r="E22" s="669"/>
      <c r="F22" s="659" t="e">
        <f>D22-G22-H22-I22</f>
        <v>#VALUE!</v>
      </c>
      <c r="G22" s="673">
        <v>5</v>
      </c>
      <c r="H22" s="673">
        <v>1</v>
      </c>
      <c r="I22" s="673">
        <v>1</v>
      </c>
      <c r="J22" s="28"/>
      <c r="K22" s="673">
        <v>6</v>
      </c>
      <c r="L22" s="672"/>
      <c r="M22" s="671">
        <v>2</v>
      </c>
      <c r="N22" s="673">
        <v>0</v>
      </c>
      <c r="O22" s="673">
        <v>2</v>
      </c>
      <c r="P22" s="673">
        <v>2</v>
      </c>
      <c r="Q22" s="15"/>
      <c r="R22" s="14" t="e">
        <f t="shared" si="0"/>
        <v>#VALUE!</v>
      </c>
      <c r="S22" s="14" t="b">
        <f t="shared" si="1"/>
        <v>1</v>
      </c>
      <c r="T22" s="14"/>
    </row>
    <row r="23" spans="1:26" s="217" customFormat="1" ht="20.25">
      <c r="A23" s="219" t="s">
        <v>11</v>
      </c>
      <c r="B23" s="495" t="s">
        <v>113</v>
      </c>
      <c r="C23" s="495"/>
      <c r="D23" s="663" t="e">
        <f>D22+D21</f>
        <v>#VALUE!</v>
      </c>
      <c r="E23" s="664"/>
      <c r="F23" s="665" t="e">
        <f t="shared" si="2"/>
        <v>#VALUE!</v>
      </c>
      <c r="G23" s="666">
        <v>697</v>
      </c>
      <c r="H23" s="666">
        <v>543</v>
      </c>
      <c r="I23" s="666">
        <v>564</v>
      </c>
      <c r="J23" s="664">
        <f>J22+J21</f>
        <v>0</v>
      </c>
      <c r="K23" s="666">
        <v>2599</v>
      </c>
      <c r="L23" s="667"/>
      <c r="M23" s="666">
        <v>823</v>
      </c>
      <c r="N23" s="666">
        <v>642</v>
      </c>
      <c r="O23" s="666">
        <v>548</v>
      </c>
      <c r="P23" s="666">
        <v>586</v>
      </c>
      <c r="Q23" s="15"/>
      <c r="R23" s="14" t="e">
        <f t="shared" si="0"/>
        <v>#VALUE!</v>
      </c>
      <c r="S23" s="14" t="b">
        <f t="shared" si="1"/>
        <v>1</v>
      </c>
      <c r="T23" s="14"/>
    </row>
    <row r="24" spans="1:26" s="194" customFormat="1" ht="20.25">
      <c r="A24" s="215" t="s">
        <v>45</v>
      </c>
      <c r="B24" s="27" t="s">
        <v>69</v>
      </c>
      <c r="C24" s="27"/>
      <c r="D24" s="674" t="e">
        <f>ROUND(_xll.EPMRetrieveData($A$1,$A$23,$A$10,$A$2,$A$3,$A$4,$A$5,$A$13,$A$7,D11)/1000000,0)</f>
        <v>#VALUE!</v>
      </c>
      <c r="E24" s="27"/>
      <c r="F24" s="675" t="e">
        <f t="shared" si="2"/>
        <v>#VALUE!</v>
      </c>
      <c r="G24" s="676">
        <v>2451</v>
      </c>
      <c r="H24" s="676">
        <v>2234</v>
      </c>
      <c r="I24" s="676">
        <v>2198</v>
      </c>
      <c r="J24" s="27"/>
      <c r="K24" s="676">
        <v>8948</v>
      </c>
      <c r="L24" s="676"/>
      <c r="M24" s="671">
        <v>2462</v>
      </c>
      <c r="N24" s="676">
        <v>2284</v>
      </c>
      <c r="O24" s="676">
        <v>2115</v>
      </c>
      <c r="P24" s="676">
        <v>2087</v>
      </c>
      <c r="Q24" s="15"/>
      <c r="R24" s="14" t="e">
        <f t="shared" si="0"/>
        <v>#VALUE!</v>
      </c>
      <c r="S24" s="14" t="b">
        <f t="shared" si="1"/>
        <v>1</v>
      </c>
      <c r="T24" s="14"/>
      <c r="U24" s="220"/>
      <c r="V24" s="220"/>
      <c r="W24" s="220"/>
      <c r="X24" s="220"/>
      <c r="Y24" s="220"/>
      <c r="Z24" s="220"/>
    </row>
    <row r="25" spans="1:26" s="194" customFormat="1" ht="20.25" hidden="1" customHeight="1">
      <c r="A25" s="215"/>
      <c r="B25" s="54" t="s">
        <v>89</v>
      </c>
      <c r="C25" s="25"/>
      <c r="D25" s="677"/>
      <c r="E25" s="25"/>
      <c r="F25" s="678"/>
      <c r="G25" s="676">
        <v>0</v>
      </c>
      <c r="H25" s="676">
        <v>0</v>
      </c>
      <c r="I25" s="676"/>
      <c r="J25" s="25"/>
      <c r="K25" s="676"/>
      <c r="L25" s="676"/>
      <c r="M25" s="676"/>
      <c r="N25" s="676">
        <v>0</v>
      </c>
      <c r="O25" s="676">
        <v>0</v>
      </c>
      <c r="P25" s="676"/>
      <c r="Q25" s="15"/>
      <c r="R25" s="14" t="b">
        <f t="shared" si="0"/>
        <v>1</v>
      </c>
      <c r="S25" s="14" t="b">
        <f t="shared" si="1"/>
        <v>1</v>
      </c>
      <c r="T25" s="14"/>
      <c r="U25" s="220"/>
      <c r="V25" s="220"/>
      <c r="W25" s="220"/>
      <c r="X25" s="220"/>
      <c r="Y25" s="220"/>
      <c r="Z25" s="220"/>
    </row>
    <row r="26" spans="1:26" s="217" customFormat="1" ht="20.25">
      <c r="A26" s="219" t="s">
        <v>83</v>
      </c>
      <c r="B26" s="655" t="s">
        <v>70</v>
      </c>
      <c r="C26" s="655"/>
      <c r="D26" s="664" t="e">
        <f>'BCE Inc. Seg Info HIST p5'!E23</f>
        <v>#VALUE!</v>
      </c>
      <c r="E26" s="664"/>
      <c r="F26" s="679" t="e">
        <f t="shared" si="2"/>
        <v>#VALUE!</v>
      </c>
      <c r="G26" s="667">
        <v>2466</v>
      </c>
      <c r="H26" s="667">
        <v>2246</v>
      </c>
      <c r="I26" s="667">
        <v>2210</v>
      </c>
      <c r="J26" s="655"/>
      <c r="K26" s="667">
        <v>8999</v>
      </c>
      <c r="L26" s="680"/>
      <c r="M26" s="667">
        <v>2475</v>
      </c>
      <c r="N26" s="667">
        <v>2296</v>
      </c>
      <c r="O26" s="667">
        <v>2128</v>
      </c>
      <c r="P26" s="667">
        <v>2100</v>
      </c>
      <c r="Q26" s="15"/>
      <c r="R26" s="14" t="e">
        <f t="shared" si="0"/>
        <v>#VALUE!</v>
      </c>
      <c r="S26" s="14" t="b">
        <f t="shared" si="1"/>
        <v>1</v>
      </c>
      <c r="T26" s="14"/>
    </row>
    <row r="27" spans="1:26" s="194" customFormat="1" ht="20.25">
      <c r="A27" s="215"/>
      <c r="B27" s="26" t="s">
        <v>21</v>
      </c>
      <c r="C27" s="26"/>
      <c r="D27" s="681" t="e">
        <f>'BCE Inc. Seg Info HIST p5'!E30</f>
        <v>#VALUE!</v>
      </c>
      <c r="E27" s="27"/>
      <c r="F27" s="682" t="e">
        <f t="shared" si="2"/>
        <v>#VALUE!</v>
      </c>
      <c r="G27" s="683">
        <v>-1377</v>
      </c>
      <c r="H27" s="683">
        <v>-1197</v>
      </c>
      <c r="I27" s="683">
        <v>-1201</v>
      </c>
      <c r="J27" s="26"/>
      <c r="K27" s="683">
        <v>-5146</v>
      </c>
      <c r="L27" s="676"/>
      <c r="M27" s="683">
        <v>-1524</v>
      </c>
      <c r="N27" s="683">
        <v>-1286</v>
      </c>
      <c r="O27" s="683">
        <v>-1159</v>
      </c>
      <c r="P27" s="683">
        <v>-1177</v>
      </c>
      <c r="Q27" s="14"/>
      <c r="R27" s="14" t="e">
        <f t="shared" si="0"/>
        <v>#VALUE!</v>
      </c>
      <c r="S27" s="14" t="b">
        <f t="shared" si="1"/>
        <v>1</v>
      </c>
      <c r="T27" s="14"/>
    </row>
    <row r="28" spans="1:26" s="194" customFormat="1" ht="20.25">
      <c r="A28" s="215"/>
      <c r="B28" s="27" t="s">
        <v>40</v>
      </c>
      <c r="C28" s="27"/>
      <c r="D28" s="668" t="e">
        <f>'BCE Inc. Seg Info HIST p5'!E37</f>
        <v>#VALUE!</v>
      </c>
      <c r="E28" s="27"/>
      <c r="F28" s="659" t="e">
        <f t="shared" si="2"/>
        <v>#VALUE!</v>
      </c>
      <c r="G28" s="671">
        <v>1089</v>
      </c>
      <c r="H28" s="671">
        <v>1049</v>
      </c>
      <c r="I28" s="671">
        <v>1009</v>
      </c>
      <c r="J28" s="27"/>
      <c r="K28" s="671">
        <v>3853</v>
      </c>
      <c r="L28" s="676"/>
      <c r="M28" s="671">
        <v>951</v>
      </c>
      <c r="N28" s="671">
        <v>1010</v>
      </c>
      <c r="O28" s="671">
        <v>969</v>
      </c>
      <c r="P28" s="671">
        <v>923</v>
      </c>
      <c r="Q28" s="14"/>
      <c r="R28" s="14" t="e">
        <f t="shared" si="0"/>
        <v>#VALUE!</v>
      </c>
      <c r="S28" s="14" t="b">
        <f t="shared" si="1"/>
        <v>1</v>
      </c>
      <c r="T28" s="14"/>
    </row>
    <row r="29" spans="1:26" s="222" customFormat="1" ht="20.25">
      <c r="A29" s="221"/>
      <c r="B29" s="39" t="s">
        <v>61</v>
      </c>
      <c r="C29" s="39"/>
      <c r="D29" s="684" t="e">
        <f>D28/D26</f>
        <v>#VALUE!</v>
      </c>
      <c r="E29" s="684"/>
      <c r="F29" s="685" t="e">
        <f>F28/F26</f>
        <v>#VALUE!</v>
      </c>
      <c r="G29" s="686">
        <v>0.442</v>
      </c>
      <c r="H29" s="686">
        <v>0.4670525378450579</v>
      </c>
      <c r="I29" s="686">
        <v>0.45656108597285067</v>
      </c>
      <c r="J29" s="684"/>
      <c r="K29" s="686">
        <v>0.42815868429825538</v>
      </c>
      <c r="L29" s="686"/>
      <c r="M29" s="686">
        <v>0.38424242424242422</v>
      </c>
      <c r="N29" s="686">
        <v>0.43989547038327526</v>
      </c>
      <c r="O29" s="686">
        <v>0.45535714285714285</v>
      </c>
      <c r="P29" s="686">
        <v>0.43952380952380954</v>
      </c>
      <c r="Q29" s="14"/>
      <c r="R29" s="14"/>
      <c r="S29" s="14"/>
      <c r="T29" s="14"/>
    </row>
    <row r="30" spans="1:26" s="222" customFormat="1" ht="19.5" hidden="1" customHeight="1">
      <c r="A30" s="221"/>
      <c r="B30" s="39" t="s">
        <v>90</v>
      </c>
      <c r="C30" s="39"/>
      <c r="D30" s="684"/>
      <c r="E30" s="44"/>
      <c r="F30" s="685"/>
      <c r="G30" s="686"/>
      <c r="H30" s="686"/>
      <c r="I30" s="686"/>
      <c r="J30" s="684"/>
      <c r="K30" s="686"/>
      <c r="L30" s="686"/>
      <c r="M30" s="686"/>
      <c r="N30" s="686"/>
      <c r="O30" s="686"/>
      <c r="P30" s="686"/>
      <c r="Q30" s="14"/>
      <c r="R30" s="14" t="b">
        <f t="shared" si="0"/>
        <v>1</v>
      </c>
      <c r="S30" s="14" t="b">
        <f t="shared" si="1"/>
        <v>1</v>
      </c>
      <c r="T30" s="14"/>
    </row>
    <row r="31" spans="1:26" s="222" customFormat="1" ht="19.5" hidden="1" customHeight="1">
      <c r="A31" s="221"/>
      <c r="B31" s="39" t="s">
        <v>91</v>
      </c>
      <c r="C31" s="39"/>
      <c r="D31" s="684"/>
      <c r="E31" s="44"/>
      <c r="F31" s="685"/>
      <c r="G31" s="686"/>
      <c r="H31" s="686"/>
      <c r="I31" s="686"/>
      <c r="J31" s="684"/>
      <c r="K31" s="686"/>
      <c r="L31" s="686"/>
      <c r="M31" s="686"/>
      <c r="N31" s="686"/>
      <c r="O31" s="686"/>
      <c r="P31" s="686"/>
      <c r="Q31" s="14"/>
      <c r="R31" s="14" t="b">
        <f t="shared" si="0"/>
        <v>1</v>
      </c>
      <c r="S31" s="14" t="b">
        <f t="shared" si="1"/>
        <v>1</v>
      </c>
      <c r="T31" s="14"/>
    </row>
    <row r="32" spans="1:26" s="222" customFormat="1" ht="7.5" customHeight="1">
      <c r="A32" s="221"/>
      <c r="B32" s="39"/>
      <c r="C32" s="39"/>
      <c r="D32" s="684"/>
      <c r="E32" s="44"/>
      <c r="F32" s="685"/>
      <c r="G32" s="686"/>
      <c r="H32" s="686"/>
      <c r="I32" s="686"/>
      <c r="J32" s="684"/>
      <c r="K32" s="686"/>
      <c r="L32" s="686"/>
      <c r="M32" s="686"/>
      <c r="N32" s="686"/>
      <c r="O32" s="686"/>
      <c r="P32" s="686"/>
      <c r="Q32" s="14"/>
      <c r="R32" s="14"/>
      <c r="S32" s="14"/>
      <c r="T32" s="14"/>
    </row>
    <row r="33" spans="1:20" s="194" customFormat="1" ht="20.25">
      <c r="A33" s="215"/>
      <c r="B33" s="26" t="s">
        <v>1</v>
      </c>
      <c r="C33" s="26"/>
      <c r="D33" s="668">
        <f>'BCE Inc. Seg Info HIST p5'!E47</f>
        <v>1084</v>
      </c>
      <c r="E33" s="668"/>
      <c r="F33" s="687">
        <f>'BCE Inc. Seg Info HIST p5'!G47</f>
        <v>308</v>
      </c>
      <c r="G33" s="671">
        <v>248</v>
      </c>
      <c r="H33" s="688">
        <v>280</v>
      </c>
      <c r="I33" s="688">
        <f>'BCE Inc. Seg Info HIST p5'!J47</f>
        <v>248</v>
      </c>
      <c r="J33" s="689">
        <f>'BCE Inc. Seg Info HIST p5'!K47</f>
        <v>0</v>
      </c>
      <c r="K33" s="688">
        <f>'BCE Inc. Seg Info HIST p5'!L47</f>
        <v>1120</v>
      </c>
      <c r="L33" s="671">
        <f>'BCE Inc. Seg Info HIST p5'!M47</f>
        <v>0</v>
      </c>
      <c r="M33" s="671">
        <f>'BCE Inc. Seg Info HIST p5'!N47</f>
        <v>273</v>
      </c>
      <c r="N33" s="671">
        <f>'BCE Inc. Seg Info HIST p5'!O47</f>
        <v>255</v>
      </c>
      <c r="O33" s="688">
        <f>'BCE Inc. Seg Info HIST p5'!P47</f>
        <v>306</v>
      </c>
      <c r="P33" s="688">
        <f>'BCE Inc. Seg Info HIST p5'!Q47</f>
        <v>286</v>
      </c>
      <c r="Q33" s="14"/>
      <c r="R33" s="14" t="b">
        <f t="shared" si="0"/>
        <v>1</v>
      </c>
      <c r="S33" s="14" t="b">
        <f t="shared" si="1"/>
        <v>1</v>
      </c>
      <c r="T33" s="14"/>
    </row>
    <row r="34" spans="1:20" s="225" customFormat="1" ht="20.25">
      <c r="A34" s="223"/>
      <c r="B34" s="690" t="s">
        <v>41</v>
      </c>
      <c r="C34" s="690"/>
      <c r="D34" s="691" t="e">
        <f>'BCE Inc. Seg Info HIST p5'!E48</f>
        <v>#VALUE!</v>
      </c>
      <c r="E34" s="692"/>
      <c r="F34" s="691" t="e">
        <f>'BCE Inc. Seg Info HIST p5'!G48</f>
        <v>#VALUE!</v>
      </c>
      <c r="G34" s="693">
        <v>0.10056772100567721</v>
      </c>
      <c r="H34" s="694">
        <v>0.1246660730186999</v>
      </c>
      <c r="I34" s="694">
        <f>'BCE Inc. Seg Info HIST p5'!J48</f>
        <v>0.11221719457013575</v>
      </c>
      <c r="J34" s="695" t="e">
        <f>'BCE Inc. Seg Info HIST p5'!K48</f>
        <v>#DIV/0!</v>
      </c>
      <c r="K34" s="694">
        <f>'BCE Inc. Seg Info HIST p5'!L48</f>
        <v>0.12445827314146016</v>
      </c>
      <c r="L34" s="693" t="e">
        <f>'BCE Inc. Seg Info HIST p5'!M48</f>
        <v>#DIV/0!</v>
      </c>
      <c r="M34" s="693">
        <f>'BCE Inc. Seg Info HIST p5'!N48</f>
        <v>0.11030303030303031</v>
      </c>
      <c r="N34" s="693">
        <f>'BCE Inc. Seg Info HIST p5'!O48</f>
        <v>0.11106271777003485</v>
      </c>
      <c r="O34" s="694">
        <f>'BCE Inc. Seg Info HIST p5'!P48</f>
        <v>0.14379699248120301</v>
      </c>
      <c r="P34" s="694">
        <f>'BCE Inc. Seg Info HIST p5'!Q48</f>
        <v>0.1361904761904762</v>
      </c>
      <c r="Q34" s="14"/>
      <c r="R34" s="14"/>
      <c r="S34" s="14"/>
      <c r="T34" s="14"/>
    </row>
    <row r="35" spans="1:20" s="225" customFormat="1" ht="3.75" customHeight="1">
      <c r="A35" s="223"/>
      <c r="B35" s="690"/>
      <c r="C35" s="690"/>
      <c r="D35" s="691"/>
      <c r="E35" s="692"/>
      <c r="F35" s="693"/>
      <c r="G35" s="693"/>
      <c r="H35" s="693"/>
      <c r="I35" s="693"/>
      <c r="J35" s="690"/>
      <c r="K35" s="693"/>
      <c r="L35" s="690"/>
      <c r="M35" s="693"/>
      <c r="N35" s="693"/>
      <c r="O35" s="693"/>
      <c r="P35" s="693"/>
      <c r="Q35" s="14"/>
      <c r="R35" s="14"/>
      <c r="S35" s="14"/>
      <c r="T35" s="14"/>
    </row>
    <row r="36" spans="1:20" s="222" customFormat="1" ht="20.25">
      <c r="A36" s="226"/>
      <c r="B36" s="696" t="s">
        <v>119</v>
      </c>
      <c r="C36" s="697"/>
      <c r="D36" s="698"/>
      <c r="E36" s="699"/>
      <c r="F36" s="700"/>
      <c r="G36" s="700"/>
      <c r="H36" s="700"/>
      <c r="I36" s="700"/>
      <c r="J36" s="701"/>
      <c r="K36" s="700"/>
      <c r="L36" s="701"/>
      <c r="M36" s="700"/>
      <c r="N36" s="700"/>
      <c r="O36" s="700"/>
      <c r="P36" s="700"/>
      <c r="Q36" s="14"/>
      <c r="R36" s="14"/>
      <c r="S36" s="14"/>
      <c r="T36" s="14"/>
    </row>
    <row r="37" spans="1:20" s="225" customFormat="1" ht="20.25">
      <c r="A37" s="223"/>
      <c r="B37" s="26" t="s">
        <v>103</v>
      </c>
      <c r="C37" s="690"/>
      <c r="D37" s="29">
        <v>1953912</v>
      </c>
      <c r="E37" s="702"/>
      <c r="F37" s="703">
        <f>D37-G37-H37-I37</f>
        <v>605034</v>
      </c>
      <c r="G37" s="50">
        <v>583700</v>
      </c>
      <c r="H37" s="47">
        <v>415270</v>
      </c>
      <c r="I37" s="47">
        <v>349908</v>
      </c>
      <c r="J37" s="690"/>
      <c r="K37" s="47">
        <v>1653771</v>
      </c>
      <c r="L37" s="690"/>
      <c r="M37" s="47">
        <v>495076</v>
      </c>
      <c r="N37" s="47">
        <v>470165</v>
      </c>
      <c r="O37" s="47">
        <v>348403</v>
      </c>
      <c r="P37" s="47">
        <v>340127</v>
      </c>
      <c r="Q37" s="14"/>
      <c r="R37" s="14" t="b">
        <f t="shared" si="0"/>
        <v>1</v>
      </c>
      <c r="S37" s="14" t="b">
        <f t="shared" si="1"/>
        <v>1</v>
      </c>
      <c r="T37" s="14"/>
    </row>
    <row r="38" spans="1:20" s="225" customFormat="1" ht="20.25">
      <c r="A38" s="223"/>
      <c r="B38" s="704" t="s">
        <v>96</v>
      </c>
      <c r="C38" s="690"/>
      <c r="D38" s="29">
        <v>1355772</v>
      </c>
      <c r="E38" s="702"/>
      <c r="F38" s="703">
        <f>D38-G38-H38-I38</f>
        <v>467294</v>
      </c>
      <c r="G38" s="50">
        <v>391165</v>
      </c>
      <c r="H38" s="47">
        <v>266600</v>
      </c>
      <c r="I38" s="47">
        <v>230713</v>
      </c>
      <c r="J38" s="690"/>
      <c r="K38" s="47">
        <v>1201659</v>
      </c>
      <c r="L38" s="690"/>
      <c r="M38" s="47">
        <v>373621</v>
      </c>
      <c r="N38" s="47">
        <v>336328</v>
      </c>
      <c r="O38" s="47">
        <v>242720</v>
      </c>
      <c r="P38" s="47">
        <v>248990</v>
      </c>
      <c r="Q38" s="14"/>
      <c r="R38" s="14" t="b">
        <f t="shared" si="0"/>
        <v>1</v>
      </c>
      <c r="S38" s="14" t="b">
        <f t="shared" si="1"/>
        <v>1</v>
      </c>
      <c r="T38" s="14"/>
    </row>
    <row r="39" spans="1:20" s="225" customFormat="1" ht="20.25">
      <c r="A39" s="223"/>
      <c r="B39" s="705" t="s">
        <v>97</v>
      </c>
      <c r="C39" s="706"/>
      <c r="D39" s="707">
        <v>598140</v>
      </c>
      <c r="E39" s="702"/>
      <c r="F39" s="708">
        <f t="shared" ref="F39:F42" si="3">D39-G39-H39-I39</f>
        <v>137740</v>
      </c>
      <c r="G39" s="709">
        <v>192535</v>
      </c>
      <c r="H39" s="709">
        <v>148670</v>
      </c>
      <c r="I39" s="709">
        <v>119195</v>
      </c>
      <c r="J39" s="690"/>
      <c r="K39" s="710">
        <v>452112</v>
      </c>
      <c r="L39" s="690"/>
      <c r="M39" s="710">
        <v>121455</v>
      </c>
      <c r="N39" s="710">
        <v>133837</v>
      </c>
      <c r="O39" s="710">
        <v>105683</v>
      </c>
      <c r="P39" s="710">
        <v>91137</v>
      </c>
      <c r="Q39" s="14"/>
      <c r="R39" s="14" t="b">
        <f>SUM(F39:I39)=D39</f>
        <v>1</v>
      </c>
      <c r="S39" s="14" t="b">
        <f t="shared" si="1"/>
        <v>1</v>
      </c>
      <c r="T39" s="14"/>
    </row>
    <row r="40" spans="1:20" s="225" customFormat="1" ht="20.25">
      <c r="A40" s="223"/>
      <c r="B40" s="26" t="s">
        <v>104</v>
      </c>
      <c r="C40" s="711"/>
      <c r="D40" s="712">
        <v>489901</v>
      </c>
      <c r="E40" s="702"/>
      <c r="F40" s="703">
        <f t="shared" si="3"/>
        <v>122621</v>
      </c>
      <c r="G40" s="713">
        <v>224343</v>
      </c>
      <c r="H40" s="713">
        <v>110761</v>
      </c>
      <c r="I40" s="713">
        <v>32176</v>
      </c>
      <c r="J40" s="690"/>
      <c r="K40" s="713">
        <v>294842</v>
      </c>
      <c r="L40" s="690"/>
      <c r="M40" s="713">
        <v>109726</v>
      </c>
      <c r="N40" s="713">
        <v>136464</v>
      </c>
      <c r="O40" s="713">
        <v>46247</v>
      </c>
      <c r="P40" s="713">
        <v>2405</v>
      </c>
      <c r="Q40" s="14"/>
      <c r="R40" s="14" t="b">
        <f t="shared" si="0"/>
        <v>1</v>
      </c>
      <c r="S40" s="14" t="b">
        <f t="shared" si="1"/>
        <v>1</v>
      </c>
      <c r="T40" s="14"/>
    </row>
    <row r="41" spans="1:20" s="225" customFormat="1" ht="20.25">
      <c r="A41" s="223"/>
      <c r="B41" s="704" t="s">
        <v>96</v>
      </c>
      <c r="C41" s="690"/>
      <c r="D41" s="712">
        <v>439842</v>
      </c>
      <c r="E41" s="702"/>
      <c r="F41" s="703">
        <f t="shared" si="3"/>
        <v>154617</v>
      </c>
      <c r="G41" s="713">
        <v>167798</v>
      </c>
      <c r="H41" s="713">
        <v>83197</v>
      </c>
      <c r="I41" s="713">
        <v>34230</v>
      </c>
      <c r="J41" s="690"/>
      <c r="K41" s="713">
        <v>301706</v>
      </c>
      <c r="L41" s="690"/>
      <c r="M41" s="713">
        <v>109527</v>
      </c>
      <c r="N41" s="713">
        <v>114821</v>
      </c>
      <c r="O41" s="713">
        <v>44433</v>
      </c>
      <c r="P41" s="713">
        <v>32925</v>
      </c>
      <c r="Q41" s="14"/>
      <c r="R41" s="14" t="b">
        <f t="shared" si="0"/>
        <v>1</v>
      </c>
      <c r="S41" s="14" t="b">
        <f t="shared" si="1"/>
        <v>1</v>
      </c>
      <c r="T41" s="14"/>
    </row>
    <row r="42" spans="1:20" s="225" customFormat="1" ht="20.25">
      <c r="A42" s="223"/>
      <c r="B42" s="705" t="s">
        <v>97</v>
      </c>
      <c r="C42" s="714"/>
      <c r="D42" s="715">
        <v>50059</v>
      </c>
      <c r="E42" s="702"/>
      <c r="F42" s="682">
        <f t="shared" si="3"/>
        <v>-31996</v>
      </c>
      <c r="G42" s="716">
        <v>56545</v>
      </c>
      <c r="H42" s="716">
        <v>27564</v>
      </c>
      <c r="I42" s="716">
        <v>-2054</v>
      </c>
      <c r="J42" s="690"/>
      <c r="K42" s="716">
        <v>-6864</v>
      </c>
      <c r="L42" s="690"/>
      <c r="M42" s="716">
        <v>199</v>
      </c>
      <c r="N42" s="716">
        <v>21643</v>
      </c>
      <c r="O42" s="716">
        <v>1814</v>
      </c>
      <c r="P42" s="716">
        <v>-30520</v>
      </c>
      <c r="Q42" s="14"/>
      <c r="R42" s="14" t="b">
        <f t="shared" si="0"/>
        <v>1</v>
      </c>
      <c r="S42" s="14" t="b">
        <f t="shared" si="1"/>
        <v>1</v>
      </c>
      <c r="T42" s="14"/>
    </row>
    <row r="43" spans="1:20" s="225" customFormat="1" ht="20.25">
      <c r="A43" s="223"/>
      <c r="B43" s="26" t="s">
        <v>99</v>
      </c>
      <c r="C43" s="690"/>
      <c r="D43" s="712">
        <v>9949086</v>
      </c>
      <c r="E43" s="702"/>
      <c r="F43" s="507">
        <f>D43</f>
        <v>9949086</v>
      </c>
      <c r="G43" s="713">
        <v>9826465.1253664009</v>
      </c>
      <c r="H43" s="713">
        <v>9602122.1253664009</v>
      </c>
      <c r="I43" s="713">
        <v>9491361.1253664009</v>
      </c>
      <c r="J43" s="690"/>
      <c r="K43" s="713">
        <v>9459185.1253664009</v>
      </c>
      <c r="L43" s="690"/>
      <c r="M43" s="713">
        <v>9459185.1253664009</v>
      </c>
      <c r="N43" s="713">
        <v>9349459.1253664009</v>
      </c>
      <c r="O43" s="713">
        <v>9212995.1253664009</v>
      </c>
      <c r="P43" s="713">
        <v>9166748</v>
      </c>
      <c r="Q43" s="14"/>
      <c r="R43" s="14" t="b">
        <f t="shared" si="0"/>
        <v>0</v>
      </c>
      <c r="S43" s="14"/>
      <c r="T43" s="14"/>
    </row>
    <row r="44" spans="1:20" s="225" customFormat="1" ht="20.25">
      <c r="A44" s="223"/>
      <c r="B44" s="28" t="s">
        <v>96</v>
      </c>
      <c r="C44" s="690"/>
      <c r="D44" s="712">
        <v>9069887</v>
      </c>
      <c r="E44" s="702"/>
      <c r="F44" s="507">
        <f>D44</f>
        <v>9069887</v>
      </c>
      <c r="G44" s="713">
        <v>8915270.2253664006</v>
      </c>
      <c r="H44" s="713">
        <v>8747472.2253664006</v>
      </c>
      <c r="I44" s="713">
        <v>8664275.2253664006</v>
      </c>
      <c r="J44" s="690"/>
      <c r="K44" s="713">
        <v>8630045.2253664006</v>
      </c>
      <c r="L44" s="690"/>
      <c r="M44" s="713">
        <v>8630045.2253664006</v>
      </c>
      <c r="N44" s="713">
        <v>8520518.2253664006</v>
      </c>
      <c r="O44" s="713">
        <v>8405697.2253664006</v>
      </c>
      <c r="P44" s="713">
        <v>8361264</v>
      </c>
      <c r="Q44" s="14"/>
      <c r="R44" s="14" t="b">
        <f t="shared" si="0"/>
        <v>0</v>
      </c>
      <c r="S44" s="14"/>
      <c r="T44" s="14"/>
    </row>
    <row r="45" spans="1:20" s="225" customFormat="1" ht="20.25">
      <c r="A45" s="224"/>
      <c r="B45" s="705" t="s">
        <v>97</v>
      </c>
      <c r="C45" s="714"/>
      <c r="D45" s="715">
        <v>879199</v>
      </c>
      <c r="E45" s="702"/>
      <c r="F45" s="507">
        <f>D45</f>
        <v>879199</v>
      </c>
      <c r="G45" s="716">
        <v>911194.9</v>
      </c>
      <c r="H45" s="716">
        <v>854649.9</v>
      </c>
      <c r="I45" s="716">
        <v>827085.9</v>
      </c>
      <c r="J45" s="690"/>
      <c r="K45" s="716">
        <v>829139.9</v>
      </c>
      <c r="L45" s="690"/>
      <c r="M45" s="716">
        <v>829139.9</v>
      </c>
      <c r="N45" s="716">
        <v>828940.9</v>
      </c>
      <c r="O45" s="716">
        <v>807297.9</v>
      </c>
      <c r="P45" s="716">
        <v>805484</v>
      </c>
      <c r="Q45" s="14"/>
      <c r="R45" s="14" t="b">
        <f t="shared" si="0"/>
        <v>0</v>
      </c>
      <c r="S45" s="14"/>
      <c r="T45" s="14"/>
    </row>
    <row r="46" spans="1:20" s="225" customFormat="1" ht="20.25">
      <c r="A46" s="224"/>
      <c r="B46" s="717" t="s">
        <v>126</v>
      </c>
      <c r="C46" s="718"/>
      <c r="D46" s="719">
        <v>59.3</v>
      </c>
      <c r="E46" s="702"/>
      <c r="F46" s="719">
        <v>58.88</v>
      </c>
      <c r="G46" s="720">
        <v>60.76</v>
      </c>
      <c r="H46" s="720">
        <v>59.5431934</v>
      </c>
      <c r="I46" s="720">
        <v>57.983489400000003</v>
      </c>
      <c r="J46" s="690"/>
      <c r="K46" s="720">
        <v>57.664423800000002</v>
      </c>
      <c r="L46" s="721"/>
      <c r="M46" s="720">
        <v>58.608488800000003</v>
      </c>
      <c r="N46" s="720">
        <v>59.466230600000003</v>
      </c>
      <c r="O46" s="720">
        <v>57.360305699999998</v>
      </c>
      <c r="P46" s="720">
        <v>55.174383300000002</v>
      </c>
      <c r="Q46" s="14"/>
      <c r="R46" s="14"/>
      <c r="S46" s="14"/>
      <c r="T46" s="14"/>
    </row>
    <row r="47" spans="1:20" s="225" customFormat="1" ht="21" hidden="1" customHeight="1">
      <c r="A47" s="224"/>
      <c r="B47" s="722"/>
      <c r="C47" s="714"/>
      <c r="D47" s="719"/>
      <c r="E47" s="702"/>
      <c r="F47" s="723"/>
      <c r="G47" s="724"/>
      <c r="H47" s="724"/>
      <c r="I47" s="724"/>
      <c r="J47" s="690"/>
      <c r="K47" s="724"/>
      <c r="L47" s="721"/>
      <c r="M47" s="724"/>
      <c r="N47" s="724"/>
      <c r="O47" s="724"/>
      <c r="P47" s="724"/>
      <c r="Q47" s="14"/>
      <c r="R47" s="14" t="b">
        <f t="shared" si="0"/>
        <v>1</v>
      </c>
      <c r="S47" s="14" t="b">
        <f t="shared" si="1"/>
        <v>1</v>
      </c>
      <c r="T47" s="14"/>
    </row>
    <row r="48" spans="1:20" s="225" customFormat="1" ht="23.25">
      <c r="A48" s="224"/>
      <c r="B48" s="26" t="s">
        <v>157</v>
      </c>
      <c r="C48" s="690"/>
      <c r="D48" s="725">
        <v>1.2699999999999999E-2</v>
      </c>
      <c r="E48" s="702"/>
      <c r="F48" s="725">
        <v>1.6299999999999999E-2</v>
      </c>
      <c r="G48" s="726">
        <v>1.24E-2</v>
      </c>
      <c r="H48" s="726">
        <v>1.0737500000000001E-2</v>
      </c>
      <c r="I48" s="726">
        <v>1.12421E-2</v>
      </c>
      <c r="J48" s="690"/>
      <c r="K48" s="726">
        <v>1.23074E-2</v>
      </c>
      <c r="L48" s="690"/>
      <c r="M48" s="726">
        <v>1.37295E-2</v>
      </c>
      <c r="N48" s="726">
        <v>1.20897E-2</v>
      </c>
      <c r="O48" s="726">
        <v>1.1043499999999999E-2</v>
      </c>
      <c r="P48" s="726">
        <v>1.23E-2</v>
      </c>
      <c r="Q48" s="14"/>
      <c r="R48" s="14"/>
      <c r="S48" s="14"/>
      <c r="T48" s="14"/>
    </row>
    <row r="49" spans="1:20" s="225" customFormat="1" ht="20.25">
      <c r="A49" s="224"/>
      <c r="B49" s="704" t="s">
        <v>96</v>
      </c>
      <c r="C49" s="690"/>
      <c r="D49" s="725">
        <v>9.1999999999999998E-3</v>
      </c>
      <c r="E49" s="702"/>
      <c r="F49" s="725">
        <v>1.2200000000000001E-2</v>
      </c>
      <c r="G49" s="726">
        <v>8.9999999999999993E-3</v>
      </c>
      <c r="H49" s="726">
        <v>7.5217000000000001E-3</v>
      </c>
      <c r="I49" s="726">
        <v>7.9129000000000005E-3</v>
      </c>
      <c r="J49" s="690"/>
      <c r="K49" s="726">
        <v>9.3212E-3</v>
      </c>
      <c r="L49" s="690"/>
      <c r="M49" s="726">
        <v>1.0782E-2</v>
      </c>
      <c r="N49" s="726">
        <v>9.2504000000000006E-3</v>
      </c>
      <c r="O49" s="726">
        <v>8.2737000000000002E-3</v>
      </c>
      <c r="P49" s="726">
        <v>8.8999999999999999E-3</v>
      </c>
      <c r="Q49" s="14"/>
      <c r="R49" s="14"/>
      <c r="S49" s="14"/>
      <c r="T49" s="14"/>
    </row>
    <row r="50" spans="1:20" s="225" customFormat="1" ht="20.25">
      <c r="A50" s="223"/>
      <c r="B50" s="28" t="s">
        <v>97</v>
      </c>
      <c r="C50" s="690"/>
      <c r="D50" s="725">
        <v>4.8500000000000001E-2</v>
      </c>
      <c r="E50" s="702"/>
      <c r="F50" s="725">
        <v>5.74E-2</v>
      </c>
      <c r="G50" s="726">
        <v>4.58E-2</v>
      </c>
      <c r="H50" s="726">
        <v>4.4090699999999997E-2</v>
      </c>
      <c r="I50" s="726">
        <v>4.6051099999999998E-2</v>
      </c>
      <c r="J50" s="690"/>
      <c r="K50" s="726">
        <v>4.3075099999999998E-2</v>
      </c>
      <c r="L50" s="690"/>
      <c r="M50" s="726">
        <v>4.4151200000000002E-2</v>
      </c>
      <c r="N50" s="726">
        <v>4.1468999999999999E-2</v>
      </c>
      <c r="O50" s="726">
        <v>3.9803400000000003E-2</v>
      </c>
      <c r="P50" s="726">
        <v>4.6800000000000001E-2</v>
      </c>
      <c r="Q50" s="14"/>
      <c r="R50" s="14"/>
      <c r="S50" s="14"/>
      <c r="T50" s="14"/>
    </row>
    <row r="51" spans="1:20" s="225" customFormat="1" ht="21" customHeight="1">
      <c r="A51" s="227"/>
      <c r="B51" s="696" t="s">
        <v>118</v>
      </c>
      <c r="C51" s="727"/>
      <c r="D51" s="728"/>
      <c r="E51" s="729"/>
      <c r="F51" s="730"/>
      <c r="G51" s="731"/>
      <c r="H51" s="732"/>
      <c r="I51" s="732"/>
      <c r="J51" s="733"/>
      <c r="K51" s="732"/>
      <c r="L51" s="733"/>
      <c r="M51" s="732"/>
      <c r="N51" s="732"/>
      <c r="O51" s="732"/>
      <c r="P51" s="732"/>
      <c r="Q51" s="14"/>
      <c r="R51" s="14"/>
      <c r="S51" s="14"/>
      <c r="T51" s="14"/>
    </row>
    <row r="52" spans="1:20" s="225" customFormat="1" ht="20.25">
      <c r="A52" s="223"/>
      <c r="B52" s="26" t="s">
        <v>104</v>
      </c>
      <c r="C52" s="690"/>
      <c r="D52" s="52">
        <v>202024</v>
      </c>
      <c r="E52" s="692"/>
      <c r="F52" s="52">
        <f>D52-G52-H52-I52</f>
        <v>104447</v>
      </c>
      <c r="G52" s="734">
        <v>49044</v>
      </c>
      <c r="H52" s="734">
        <v>-344</v>
      </c>
      <c r="I52" s="47">
        <v>48877</v>
      </c>
      <c r="J52" s="690"/>
      <c r="K52" s="47">
        <v>193641</v>
      </c>
      <c r="L52" s="690"/>
      <c r="M52" s="47">
        <v>38998</v>
      </c>
      <c r="N52" s="47">
        <v>33035</v>
      </c>
      <c r="O52" s="47">
        <v>47449</v>
      </c>
      <c r="P52" s="47">
        <v>74159</v>
      </c>
      <c r="Q52" s="14"/>
      <c r="R52" s="14" t="b">
        <f t="shared" si="0"/>
        <v>1</v>
      </c>
      <c r="S52" s="14" t="b">
        <f t="shared" si="1"/>
        <v>1</v>
      </c>
      <c r="T52" s="14"/>
    </row>
    <row r="53" spans="1:20" s="225" customFormat="1" ht="20.25">
      <c r="A53" s="228"/>
      <c r="B53" s="31" t="s">
        <v>99</v>
      </c>
      <c r="C53" s="711"/>
      <c r="D53" s="29">
        <v>2451818</v>
      </c>
      <c r="E53" s="692"/>
      <c r="F53" s="507">
        <f>D53</f>
        <v>2451818</v>
      </c>
      <c r="G53" s="47">
        <v>2347371</v>
      </c>
      <c r="H53" s="50">
        <v>2298327</v>
      </c>
      <c r="I53" s="50">
        <v>2298671</v>
      </c>
      <c r="J53" s="711"/>
      <c r="K53" s="50">
        <v>2249794</v>
      </c>
      <c r="L53" s="711"/>
      <c r="M53" s="50">
        <v>2249794</v>
      </c>
      <c r="N53" s="50">
        <v>2210796</v>
      </c>
      <c r="O53" s="50">
        <v>2177761</v>
      </c>
      <c r="P53" s="50">
        <v>2130312</v>
      </c>
      <c r="Q53" s="14"/>
      <c r="R53" s="14"/>
      <c r="S53" s="14"/>
      <c r="T53" s="14"/>
    </row>
    <row r="54" spans="1:20" s="225" customFormat="1" ht="18" customHeight="1">
      <c r="A54" s="229"/>
      <c r="B54" s="54"/>
      <c r="C54" s="711"/>
      <c r="D54" s="723"/>
      <c r="E54" s="702"/>
      <c r="F54" s="723"/>
      <c r="G54" s="694"/>
      <c r="H54" s="694"/>
      <c r="I54" s="694"/>
      <c r="J54" s="711"/>
      <c r="K54" s="694"/>
      <c r="L54" s="711"/>
      <c r="M54" s="694"/>
      <c r="N54" s="694"/>
      <c r="O54" s="694"/>
      <c r="P54" s="694"/>
      <c r="Q54" s="14"/>
      <c r="R54" s="14"/>
      <c r="S54" s="14"/>
      <c r="T54" s="14"/>
    </row>
    <row r="55" spans="1:20" ht="51" hidden="1" customHeight="1">
      <c r="A55" s="230"/>
      <c r="B55" s="506" t="s">
        <v>95</v>
      </c>
      <c r="C55" s="1729" t="s">
        <v>136</v>
      </c>
      <c r="D55" s="1729"/>
      <c r="E55" s="1729"/>
      <c r="F55" s="1729"/>
      <c r="G55" s="1729"/>
      <c r="H55" s="1729"/>
      <c r="I55" s="1729"/>
      <c r="J55" s="1729"/>
      <c r="K55" s="1729"/>
      <c r="L55" s="1729"/>
      <c r="M55" s="1729"/>
      <c r="N55" s="1729"/>
      <c r="O55" s="1729"/>
      <c r="P55" s="1729"/>
      <c r="Q55" s="230"/>
      <c r="R55" s="231"/>
    </row>
    <row r="56" spans="1:20" ht="37.5" customHeight="1">
      <c r="A56" s="230"/>
      <c r="B56" s="468"/>
      <c r="C56" s="1732"/>
      <c r="D56" s="1732"/>
      <c r="E56" s="1732"/>
      <c r="F56" s="1732"/>
      <c r="G56" s="1732"/>
      <c r="H56" s="1732"/>
      <c r="I56" s="1732"/>
      <c r="J56" s="1732"/>
      <c r="K56" s="1732"/>
      <c r="L56" s="1732"/>
      <c r="M56" s="1732"/>
      <c r="N56" s="1732"/>
      <c r="O56" s="1732"/>
      <c r="P56" s="1732"/>
      <c r="Q56" s="230"/>
      <c r="R56" s="231"/>
    </row>
    <row r="57" spans="1:20" ht="39" customHeight="1">
      <c r="A57" s="230"/>
      <c r="B57" s="495"/>
      <c r="C57" s="230" t="s">
        <v>112</v>
      </c>
      <c r="D57" s="473" t="e">
        <f>SUM(D18:D19)=D20</f>
        <v>#VALUE!</v>
      </c>
      <c r="E57" s="473"/>
      <c r="F57" s="473" t="e">
        <f>SUM(F18:F19)=F20</f>
        <v>#VALUE!</v>
      </c>
      <c r="G57" s="473" t="b">
        <f>SUM(G18:G19)=G20</f>
        <v>1</v>
      </c>
      <c r="H57" s="473" t="b">
        <f>SUM(H18:H19)=H20</f>
        <v>1</v>
      </c>
      <c r="I57" s="473" t="b">
        <f t="shared" ref="I57:P57" si="4">SUM(I18:I19)=I20</f>
        <v>1</v>
      </c>
      <c r="J57" s="473"/>
      <c r="K57" s="473" t="b">
        <f t="shared" si="4"/>
        <v>1</v>
      </c>
      <c r="L57" s="473"/>
      <c r="M57" s="473" t="b">
        <f t="shared" si="4"/>
        <v>1</v>
      </c>
      <c r="N57" s="473" t="b">
        <f t="shared" si="4"/>
        <v>1</v>
      </c>
      <c r="O57" s="473" t="b">
        <f t="shared" si="4"/>
        <v>1</v>
      </c>
      <c r="P57" s="473" t="b">
        <f t="shared" si="4"/>
        <v>1</v>
      </c>
      <c r="Q57" s="230"/>
      <c r="R57" s="231"/>
    </row>
    <row r="58" spans="1:20">
      <c r="A58" s="230"/>
      <c r="B58" s="230"/>
      <c r="C58" s="230" t="s">
        <v>113</v>
      </c>
      <c r="D58" s="473" t="e">
        <f>(D21+D22)=D23</f>
        <v>#VALUE!</v>
      </c>
      <c r="E58" s="230"/>
      <c r="F58" s="473" t="e">
        <f>(F21+F22)=F23</f>
        <v>#VALUE!</v>
      </c>
      <c r="G58" s="473" t="b">
        <f>(G21+G22)=G23</f>
        <v>1</v>
      </c>
      <c r="H58" s="473" t="b">
        <f>(H21+H22)=H23</f>
        <v>1</v>
      </c>
      <c r="I58" s="473" t="b">
        <f t="shared" ref="I58:P58" si="5">(I21+I22)=I23</f>
        <v>1</v>
      </c>
      <c r="J58" s="473"/>
      <c r="K58" s="473" t="b">
        <f t="shared" si="5"/>
        <v>1</v>
      </c>
      <c r="L58" s="473"/>
      <c r="M58" s="473" t="b">
        <f t="shared" si="5"/>
        <v>1</v>
      </c>
      <c r="N58" s="473" t="b">
        <f t="shared" si="5"/>
        <v>1</v>
      </c>
      <c r="O58" s="473" t="b">
        <f t="shared" si="5"/>
        <v>1</v>
      </c>
      <c r="P58" s="473" t="b">
        <f t="shared" si="5"/>
        <v>1</v>
      </c>
      <c r="Q58" s="230"/>
      <c r="R58" s="231"/>
    </row>
    <row r="59" spans="1:20">
      <c r="A59" s="230"/>
      <c r="B59" s="230"/>
      <c r="C59" s="230" t="s">
        <v>69</v>
      </c>
      <c r="D59" s="473" t="e">
        <f>(D18+D21)=D24</f>
        <v>#VALUE!</v>
      </c>
      <c r="E59" s="230"/>
      <c r="F59" s="473" t="e">
        <f>(F18+F21)=F24</f>
        <v>#VALUE!</v>
      </c>
      <c r="G59" s="473" t="b">
        <f>(G18+G21)=G24</f>
        <v>1</v>
      </c>
      <c r="H59" s="473" t="b">
        <f>(H18+H21)=H24</f>
        <v>1</v>
      </c>
      <c r="I59" s="473" t="b">
        <f t="shared" ref="I59:P59" si="6">(I18+I21)=I24</f>
        <v>1</v>
      </c>
      <c r="J59" s="473"/>
      <c r="K59" s="473" t="b">
        <f t="shared" si="6"/>
        <v>1</v>
      </c>
      <c r="L59" s="473"/>
      <c r="M59" s="473" t="b">
        <f t="shared" si="6"/>
        <v>1</v>
      </c>
      <c r="N59" s="473" t="b">
        <f t="shared" si="6"/>
        <v>1</v>
      </c>
      <c r="O59" s="473" t="b">
        <f t="shared" si="6"/>
        <v>1</v>
      </c>
      <c r="P59" s="473" t="b">
        <f t="shared" si="6"/>
        <v>1</v>
      </c>
      <c r="Q59" s="230"/>
      <c r="R59" s="231"/>
    </row>
    <row r="60" spans="1:20">
      <c r="A60" s="230"/>
      <c r="B60" s="230"/>
      <c r="C60" s="230" t="s">
        <v>70</v>
      </c>
      <c r="D60" s="473" t="e">
        <f>(D20+D23)=D26</f>
        <v>#VALUE!</v>
      </c>
      <c r="E60" s="230"/>
      <c r="F60" s="473" t="e">
        <f>(F20+F23)=F26</f>
        <v>#VALUE!</v>
      </c>
      <c r="G60" s="473" t="b">
        <f>(G20+G23)=G26</f>
        <v>1</v>
      </c>
      <c r="H60" s="473" t="b">
        <f>(H20+H23)=H26</f>
        <v>1</v>
      </c>
      <c r="I60" s="473" t="b">
        <f t="shared" ref="I60:P60" si="7">(I20+I23)=I26</f>
        <v>1</v>
      </c>
      <c r="J60" s="473"/>
      <c r="K60" s="473" t="b">
        <f t="shared" si="7"/>
        <v>1</v>
      </c>
      <c r="L60" s="473"/>
      <c r="M60" s="473" t="b">
        <f t="shared" si="7"/>
        <v>1</v>
      </c>
      <c r="N60" s="473" t="b">
        <f t="shared" si="7"/>
        <v>1</v>
      </c>
      <c r="O60" s="473" t="b">
        <f t="shared" si="7"/>
        <v>1</v>
      </c>
      <c r="P60" s="473" t="b">
        <f t="shared" si="7"/>
        <v>1</v>
      </c>
      <c r="Q60" s="230"/>
      <c r="R60" s="231"/>
    </row>
    <row r="61" spans="1:20">
      <c r="A61" s="230"/>
      <c r="B61" s="230"/>
      <c r="C61" s="230" t="s">
        <v>40</v>
      </c>
      <c r="D61" s="473" t="e">
        <f>(D26+D27)=D28</f>
        <v>#VALUE!</v>
      </c>
      <c r="E61" s="230"/>
      <c r="F61" s="473" t="e">
        <f>(F26+F27)=F28</f>
        <v>#VALUE!</v>
      </c>
      <c r="G61" s="473" t="b">
        <f>(G26+G27)=G28</f>
        <v>1</v>
      </c>
      <c r="H61" s="473" t="b">
        <f>(H26+H27)=H28</f>
        <v>1</v>
      </c>
      <c r="I61" s="473" t="b">
        <f t="shared" ref="I61:P61" si="8">(I26+I27)=I28</f>
        <v>1</v>
      </c>
      <c r="J61" s="473"/>
      <c r="K61" s="473" t="b">
        <f t="shared" si="8"/>
        <v>1</v>
      </c>
      <c r="L61" s="473"/>
      <c r="M61" s="473" t="b">
        <f t="shared" si="8"/>
        <v>1</v>
      </c>
      <c r="N61" s="473" t="b">
        <f t="shared" si="8"/>
        <v>1</v>
      </c>
      <c r="O61" s="473" t="b">
        <f t="shared" si="8"/>
        <v>1</v>
      </c>
      <c r="P61" s="473" t="b">
        <f t="shared" si="8"/>
        <v>1</v>
      </c>
      <c r="Q61" s="230"/>
      <c r="R61" s="231"/>
    </row>
    <row r="62" spans="1:20">
      <c r="A62" s="230"/>
      <c r="B62" s="230"/>
      <c r="C62" s="230"/>
      <c r="D62" s="230"/>
      <c r="E62" s="230"/>
      <c r="F62" s="230"/>
      <c r="G62" s="230"/>
      <c r="H62" s="231"/>
      <c r="I62" s="230"/>
      <c r="J62" s="230"/>
      <c r="K62" s="230"/>
      <c r="L62" s="230"/>
      <c r="M62" s="231"/>
      <c r="N62" s="230"/>
      <c r="O62" s="230"/>
      <c r="P62" s="231"/>
      <c r="Q62" s="230"/>
      <c r="R62" s="231"/>
    </row>
    <row r="63" spans="1:20">
      <c r="A63" s="230"/>
      <c r="B63" s="230"/>
      <c r="C63" s="230"/>
      <c r="D63" s="230"/>
      <c r="E63" s="230"/>
      <c r="F63" s="230"/>
      <c r="G63" s="230"/>
      <c r="H63" s="231"/>
      <c r="I63" s="230"/>
      <c r="J63" s="230"/>
      <c r="K63" s="230"/>
      <c r="L63" s="230"/>
      <c r="M63" s="231"/>
      <c r="N63" s="230"/>
      <c r="O63" s="230"/>
      <c r="P63" s="231"/>
      <c r="Q63" s="230"/>
      <c r="R63" s="231"/>
    </row>
    <row r="64" spans="1:20">
      <c r="A64" s="230"/>
      <c r="B64" s="230"/>
      <c r="C64" s="230"/>
      <c r="D64" s="230"/>
      <c r="E64" s="230"/>
      <c r="F64" s="230"/>
      <c r="G64" s="230"/>
      <c r="H64" s="231"/>
      <c r="I64" s="230"/>
      <c r="J64" s="230"/>
      <c r="K64" s="230"/>
      <c r="L64" s="230"/>
      <c r="M64" s="231"/>
      <c r="N64" s="230"/>
      <c r="O64" s="230"/>
      <c r="P64" s="231"/>
      <c r="Q64" s="230"/>
      <c r="R64" s="231"/>
    </row>
    <row r="66" spans="12:12">
      <c r="L66" s="230"/>
    </row>
  </sheetData>
  <mergeCells count="3">
    <mergeCell ref="C55:P55"/>
    <mergeCell ref="B15:C15"/>
    <mergeCell ref="C56:P56"/>
  </mergeCells>
  <printOptions horizontalCentered="1"/>
  <pageMargins left="0.51181102362204722" right="0.51181102362204722" top="0.51181102362204722" bottom="0.51181102362204722" header="0.51181102362204722" footer="0.51181102362204722"/>
  <pageSetup scale="46" firstPageNumber="2" orientation="landscape" useFirstPageNumber="1" r:id="rId1"/>
  <headerFooter>
    <oddFooter>&amp;R&amp;"Helvetica,Regular"&amp;14BCE Supplementary Financial Information - Fourth Quarter 2022 Page 7</oddFooter>
  </headerFooter>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60417" r:id="rId7" name="FPMExcelClientSheetOptionstb1">
          <controlPr defaultSize="0" autoLine="0" r:id="rId8">
            <anchor moveWithCells="1" sizeWithCells="1">
              <from>
                <xdr:col>0</xdr:col>
                <xdr:colOff>0</xdr:colOff>
                <xdr:row>11</xdr:row>
                <xdr:rowOff>0</xdr:rowOff>
              </from>
              <to>
                <xdr:col>0</xdr:col>
                <xdr:colOff>9525</xdr:colOff>
                <xdr:row>11</xdr:row>
                <xdr:rowOff>0</xdr:rowOff>
              </to>
            </anchor>
          </controlPr>
        </control>
      </mc:Choice>
      <mc:Fallback>
        <control shapeId="60417" r:id="rId7" name="FPMExcelClientSheetOptionstb1"/>
      </mc:Fallback>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tabColor theme="6" tint="0.59999389629810485"/>
    <pageSetUpPr fitToPage="1"/>
  </sheetPr>
  <dimension ref="A1:Q66"/>
  <sheetViews>
    <sheetView showGridLines="0" view="pageBreakPreview" topLeftCell="A3" zoomScale="80" zoomScaleNormal="70" zoomScaleSheetLayoutView="80" workbookViewId="0">
      <selection activeCell="I33" sqref="I33"/>
    </sheetView>
  </sheetViews>
  <sheetFormatPr defaultColWidth="9.140625" defaultRowHeight="19.5" outlineLevelCol="1"/>
  <cols>
    <col min="1" max="1" width="3.140625" style="23" customWidth="1"/>
    <col min="2" max="2" width="99" style="23" customWidth="1"/>
    <col min="3" max="3" width="15.42578125" style="209" customWidth="1"/>
    <col min="4" max="4" width="1.85546875" style="209" customWidth="1"/>
    <col min="5" max="5" width="15.42578125" style="209" customWidth="1"/>
    <col min="6" max="6" width="1.85546875" style="209" customWidth="1"/>
    <col min="7" max="7" width="15.42578125" style="209" customWidth="1"/>
    <col min="8" max="8" width="1.85546875" style="209" customWidth="1" outlineLevel="1"/>
    <col min="9" max="9" width="15.42578125" style="209" customWidth="1" outlineLevel="1"/>
    <col min="10" max="10" width="1.85546875" style="209" customWidth="1" outlineLevel="1"/>
    <col min="11" max="11" width="15.42578125" style="23" customWidth="1" outlineLevel="1"/>
    <col min="12" max="12" width="1.85546875" style="209" customWidth="1" outlineLevel="1"/>
    <col min="13" max="13" width="15.42578125" style="23" customWidth="1" outlineLevel="1"/>
    <col min="14" max="15" width="9.140625" style="14" customWidth="1" outlineLevel="1"/>
    <col min="16" max="16" width="10.7109375" style="14" bestFit="1" customWidth="1"/>
    <col min="17" max="17" width="12.5703125" style="14" customWidth="1"/>
    <col min="18" max="16384" width="9.140625" style="14"/>
  </cols>
  <sheetData>
    <row r="1" spans="1:17" s="474" customFormat="1" ht="16.5" customHeight="1">
      <c r="A1" s="21"/>
      <c r="B1" s="21"/>
      <c r="C1" s="18"/>
      <c r="D1" s="18"/>
      <c r="E1" s="18"/>
      <c r="F1" s="18"/>
      <c r="G1" s="18"/>
      <c r="H1" s="18"/>
      <c r="I1" s="18"/>
      <c r="J1" s="18"/>
      <c r="K1" s="21"/>
      <c r="L1" s="18"/>
      <c r="M1" s="21"/>
    </row>
    <row r="2" spans="1:17" s="474" customFormat="1" ht="25.5">
      <c r="A2" s="17"/>
      <c r="B2" s="17"/>
      <c r="C2" s="35"/>
      <c r="D2" s="35"/>
      <c r="E2" s="33"/>
      <c r="F2" s="17"/>
      <c r="G2" s="36"/>
      <c r="I2" s="35"/>
      <c r="J2" s="20"/>
      <c r="K2" s="334"/>
      <c r="L2" s="18"/>
      <c r="M2" s="43" t="s">
        <v>129</v>
      </c>
    </row>
    <row r="3" spans="1:17" s="474" customFormat="1" ht="15" customHeight="1">
      <c r="A3" s="17"/>
      <c r="B3" s="17"/>
      <c r="C3" s="35"/>
      <c r="D3" s="35"/>
      <c r="E3" s="35"/>
      <c r="F3" s="35"/>
      <c r="G3" s="35"/>
      <c r="H3" s="35"/>
      <c r="I3" s="35"/>
      <c r="J3" s="20"/>
      <c r="K3" s="21"/>
      <c r="L3" s="18"/>
      <c r="M3" s="35"/>
    </row>
    <row r="4" spans="1:17" s="474" customFormat="1" ht="12.75" customHeight="1" thickBot="1">
      <c r="A4" s="17"/>
      <c r="B4" s="17"/>
      <c r="C4" s="35"/>
      <c r="D4" s="35"/>
      <c r="E4" s="35"/>
      <c r="F4" s="35"/>
      <c r="G4" s="35"/>
      <c r="H4" s="35"/>
      <c r="I4" s="35"/>
      <c r="J4" s="20"/>
      <c r="K4" s="33"/>
      <c r="L4" s="17"/>
      <c r="M4" s="19"/>
    </row>
    <row r="5" spans="1:17" s="474" customFormat="1" ht="18.75" customHeight="1" thickTop="1">
      <c r="A5" s="18"/>
      <c r="B5" s="233"/>
      <c r="C5" s="234" t="s">
        <v>78</v>
      </c>
      <c r="D5" s="235"/>
      <c r="E5" s="41" t="s">
        <v>78</v>
      </c>
      <c r="F5" s="21"/>
      <c r="G5" s="21"/>
      <c r="H5" s="236"/>
      <c r="I5" s="237" t="s">
        <v>60</v>
      </c>
      <c r="J5" s="235"/>
      <c r="K5" s="41" t="s">
        <v>60</v>
      </c>
      <c r="L5" s="21"/>
      <c r="M5" s="21"/>
    </row>
    <row r="6" spans="1:17" s="474" customFormat="1" ht="17.25" thickBot="1">
      <c r="A6" s="238" t="s">
        <v>9</v>
      </c>
      <c r="B6" s="239"/>
      <c r="C6" s="240">
        <v>2022</v>
      </c>
      <c r="D6" s="241"/>
      <c r="E6" s="242">
        <v>2021</v>
      </c>
      <c r="F6" s="41"/>
      <c r="G6" s="242" t="s">
        <v>4</v>
      </c>
      <c r="H6" s="243"/>
      <c r="I6" s="244">
        <v>2022</v>
      </c>
      <c r="J6" s="241"/>
      <c r="K6" s="242">
        <v>2021</v>
      </c>
      <c r="L6" s="41"/>
      <c r="M6" s="242" t="s">
        <v>4</v>
      </c>
    </row>
    <row r="7" spans="1:17" s="475" customFormat="1" ht="16.5">
      <c r="A7" s="245" t="s">
        <v>16</v>
      </c>
      <c r="B7" s="62"/>
      <c r="C7" s="246"/>
      <c r="D7" s="247"/>
      <c r="E7" s="248"/>
      <c r="F7" s="248"/>
      <c r="G7" s="248"/>
      <c r="H7" s="249"/>
      <c r="I7" s="250"/>
      <c r="J7" s="247"/>
      <c r="K7" s="248"/>
      <c r="L7" s="248"/>
      <c r="M7" s="248"/>
    </row>
    <row r="8" spans="1:17" s="476" customFormat="1" ht="16.5">
      <c r="A8" s="251" t="s">
        <v>79</v>
      </c>
      <c r="B8" s="35"/>
      <c r="C8" s="252"/>
      <c r="D8" s="235"/>
      <c r="E8" s="41"/>
      <c r="F8" s="41"/>
      <c r="G8" s="41"/>
      <c r="H8" s="253"/>
      <c r="I8" s="36"/>
      <c r="J8" s="235"/>
      <c r="K8" s="41"/>
      <c r="L8" s="41"/>
      <c r="M8" s="41"/>
    </row>
    <row r="9" spans="1:17" s="476" customFormat="1" ht="16.5">
      <c r="A9" s="254" t="s">
        <v>53</v>
      </c>
      <c r="B9" s="255"/>
      <c r="C9" s="256" t="e">
        <f>'Bell Wireline HIST p9'!G24</f>
        <v>#VALUE!</v>
      </c>
      <c r="D9" s="235"/>
      <c r="E9" s="257">
        <f>'Bell Wireline HIST p9'!N24</f>
        <v>1986</v>
      </c>
      <c r="F9" s="41"/>
      <c r="G9" s="375" t="e">
        <f>IF(OR(((ABS(C9-E9)/E9))&gt;100%,((ABS(C9-E9)/E9))&lt;-100%),"n.m.",((C9-E9)/ABS(E9)))</f>
        <v>#VALUE!</v>
      </c>
      <c r="H9" s="258" t="e">
        <f t="shared" ref="H9:H17" si="0">(C9-F9)/F9</f>
        <v>#VALUE!</v>
      </c>
      <c r="I9" s="259" t="e">
        <f>'Bell Wireline HIST p9'!E24</f>
        <v>#VALUE!</v>
      </c>
      <c r="J9" s="235"/>
      <c r="K9" s="257">
        <f>'Bell Wireline HIST p9'!O24+'Bell Wireline HIST p9'!P24+'Bell Wireline HIST p9'!Q24+'Bell Wireline HIST p9'!N24</f>
        <v>7871</v>
      </c>
      <c r="L9" s="41"/>
      <c r="M9" s="375" t="e">
        <f>IF(OR(((ABS(I9-K9)/K9))&gt;100%,((ABS(I9-K9)/K9))&lt;-100%),"n.m.",((I9-K9)/ABS(K9)))</f>
        <v>#VALUE!</v>
      </c>
      <c r="O9" s="508"/>
      <c r="P9" s="509"/>
      <c r="Q9" s="509"/>
    </row>
    <row r="10" spans="1:17" s="476" customFormat="1" ht="16.5">
      <c r="A10" s="260" t="s">
        <v>81</v>
      </c>
      <c r="B10" s="260"/>
      <c r="C10" s="256" t="e">
        <f>'Bell Wireline HIST p9'!G25</f>
        <v>#VALUE!</v>
      </c>
      <c r="D10" s="235"/>
      <c r="E10" s="257">
        <f>'Bell Wireline HIST p9'!N25</f>
        <v>779</v>
      </c>
      <c r="F10" s="41"/>
      <c r="G10" s="375" t="e">
        <f>IF(OR(((ABS(C10-E10)/E10))&gt;100%,((ABS(C10-E10)/E10))&lt;-100%),"n.m.",((C10-E10)/ABS(E10)))</f>
        <v>#VALUE!</v>
      </c>
      <c r="H10" s="196" t="e">
        <f t="shared" si="0"/>
        <v>#VALUE!</v>
      </c>
      <c r="I10" s="256" t="e">
        <f>'Bell Wireline HIST p9'!E25</f>
        <v>#VALUE!</v>
      </c>
      <c r="J10" s="235"/>
      <c r="K10" s="257">
        <f>'Bell Wireline HIST p9'!O25+'Bell Wireline HIST p9'!P25+'Bell Wireline HIST p9'!Q25+'Bell Wireline HIST p9'!N25</f>
        <v>3154</v>
      </c>
      <c r="L10" s="41"/>
      <c r="M10" s="375" t="e">
        <f>IF(OR(((ABS(I10-K10)/K10))&gt;100%,((ABS(I10-K10)/K10))&lt;-100%),"n.m.",((I10-K10)/ABS(K10)))</f>
        <v>#VALUE!</v>
      </c>
      <c r="O10" s="508"/>
      <c r="P10" s="509"/>
      <c r="Q10" s="509"/>
    </row>
    <row r="11" spans="1:17" s="476" customFormat="1" ht="16.5">
      <c r="A11" s="260" t="s">
        <v>68</v>
      </c>
      <c r="B11" s="260"/>
      <c r="C11" s="261" t="e">
        <f>'Bell Wireline HIST p9'!G26</f>
        <v>#VALUE!</v>
      </c>
      <c r="D11" s="262"/>
      <c r="E11" s="263">
        <f>'Bell Wireline HIST p9'!N26</f>
        <v>75</v>
      </c>
      <c r="F11" s="36"/>
      <c r="G11" s="376" t="e">
        <f>IF(OR(((ABS(C11-E11)/E11))&gt;100%,((ABS(C11-E11)/E11))&lt;-100%),"n.m.",((C11-E11)/ABS(E11)))</f>
        <v>#VALUE!</v>
      </c>
      <c r="H11" s="258" t="e">
        <f t="shared" si="0"/>
        <v>#VALUE!</v>
      </c>
      <c r="I11" s="264" t="e">
        <f>'Bell Wireline HIST p9'!E26</f>
        <v>#VALUE!</v>
      </c>
      <c r="J11" s="262"/>
      <c r="K11" s="263">
        <f>'Bell Wireline HIST p9'!O26+'Bell Wireline HIST p9'!P26+'Bell Wireline HIST p9'!Q26+'Bell Wireline HIST p9'!N26</f>
        <v>289</v>
      </c>
      <c r="L11" s="36"/>
      <c r="M11" s="376" t="e">
        <f>IF(OR(((ABS(I11-K11)/K11))&gt;100%,((ABS(I11-K11)/K11))&lt;-100%),"n.m.",((I11-K11)/ABS(K11)))</f>
        <v>#VALUE!</v>
      </c>
      <c r="O11" s="508"/>
      <c r="P11" s="509"/>
      <c r="Q11" s="509"/>
    </row>
    <row r="12" spans="1:17" s="476" customFormat="1" ht="16.5">
      <c r="A12" s="265" t="s">
        <v>74</v>
      </c>
      <c r="B12" s="265"/>
      <c r="C12" s="256" t="e">
        <f>'Bell Wireline HIST p9'!G27</f>
        <v>#VALUE!</v>
      </c>
      <c r="D12" s="235"/>
      <c r="E12" s="257">
        <f>'Bell Wireline HIST p9'!N27</f>
        <v>2840</v>
      </c>
      <c r="F12" s="36"/>
      <c r="G12" s="375" t="e">
        <f>IF(OR(((ABS(C12-E12)/E12))&gt;100%,((ABS(C12-E12)/E12))&lt;-100%),"n.m.",((C12-E12)/ABS(E12)))</f>
        <v>#VALUE!</v>
      </c>
      <c r="H12" s="258" t="e">
        <f t="shared" si="0"/>
        <v>#VALUE!</v>
      </c>
      <c r="I12" s="266" t="e">
        <f>'Bell Wireline HIST p9'!E27</f>
        <v>#VALUE!</v>
      </c>
      <c r="J12" s="235"/>
      <c r="K12" s="257">
        <f>'Bell Wireline HIST p9'!O27+'Bell Wireline HIST p9'!P27+'Bell Wireline HIST p9'!Q27+'Bell Wireline HIST p9'!N27</f>
        <v>11314</v>
      </c>
      <c r="L12" s="36"/>
      <c r="M12" s="375" t="e">
        <f>IF(OR(((ABS(I12-K12)/K12))&gt;100%,((ABS(I12-K12)/K12))&lt;-100%),"n.m.",((I12-K12)/ABS(K12)))</f>
        <v>#VALUE!</v>
      </c>
      <c r="O12" s="508"/>
      <c r="P12" s="509"/>
      <c r="Q12" s="509"/>
    </row>
    <row r="13" spans="1:17" s="476" customFormat="1" ht="16.5">
      <c r="A13" s="260" t="s">
        <v>75</v>
      </c>
      <c r="B13" s="260"/>
      <c r="C13" s="256" t="e">
        <f>'Bell Wireline HIST p9'!G28</f>
        <v>#VALUE!</v>
      </c>
      <c r="D13" s="235"/>
      <c r="E13" s="257">
        <f>'Bell Wireline HIST p9'!N28</f>
        <v>94</v>
      </c>
      <c r="F13" s="36"/>
      <c r="G13" s="431" t="e">
        <f>IF(OR(((ABS(C13-E13)/E13))&gt;=100%,((ABS(C13-E13)/E13))&lt;=-100%),"n.m.",((C13-E13)/ABS(E13)))</f>
        <v>#VALUE!</v>
      </c>
      <c r="H13" s="258" t="e">
        <f t="shared" si="0"/>
        <v>#VALUE!</v>
      </c>
      <c r="I13" s="266" t="e">
        <f>'Bell Wireline HIST p9'!E28</f>
        <v>#VALUE!</v>
      </c>
      <c r="J13" s="235"/>
      <c r="K13" s="257">
        <f>'Bell Wireline HIST p9'!O28+'Bell Wireline HIST p9'!P28+'Bell Wireline HIST p9'!Q28+'Bell Wireline HIST p9'!N28</f>
        <v>358</v>
      </c>
      <c r="L13" s="36"/>
      <c r="M13" s="375" t="e">
        <f>IF(OR(((ABS(I13-K13)/K13))&gt;=100%,((ABS(I13-K13)/K13))&lt;=-100%),"n.m.",((I13-K13)/ABS(K13)))</f>
        <v>#VALUE!</v>
      </c>
      <c r="O13" s="508"/>
      <c r="P13" s="509"/>
      <c r="Q13" s="509"/>
    </row>
    <row r="14" spans="1:17" s="475" customFormat="1" ht="16.5">
      <c r="A14" s="267" t="s">
        <v>112</v>
      </c>
      <c r="B14" s="268"/>
      <c r="C14" s="269" t="e">
        <f>'Bell Wireline HIST p9'!G29</f>
        <v>#VALUE!</v>
      </c>
      <c r="D14" s="270"/>
      <c r="E14" s="429">
        <f>'Bell Wireline HIST p9'!N29</f>
        <v>2934</v>
      </c>
      <c r="F14" s="281"/>
      <c r="G14" s="377" t="e">
        <f>IF(OR(((ABS(C14-E14)/E14))&gt;100%,((ABS(C14-E14)/E14))&lt;-100%),"n.m.",((C14-E14)/ABS(E14)))</f>
        <v>#VALUE!</v>
      </c>
      <c r="H14" s="282" t="e">
        <f t="shared" si="0"/>
        <v>#VALUE!</v>
      </c>
      <c r="I14" s="430" t="e">
        <f>'Bell Wireline HIST p9'!E29</f>
        <v>#VALUE!</v>
      </c>
      <c r="J14" s="270"/>
      <c r="K14" s="271">
        <f>'Bell Wireline HIST p9'!O29+'Bell Wireline HIST p9'!P29+'Bell Wireline HIST p9'!Q29+'Bell Wireline HIST p9'!N29</f>
        <v>11672</v>
      </c>
      <c r="L14" s="250"/>
      <c r="M14" s="377" t="e">
        <f t="shared" ref="M14:M22" si="1">IF(OR(((ABS(I14-K14)/K14))&gt;100%,((ABS(I14-K14)/K14))&lt;-100%),"n.m.",((I14-K14)/ABS(K14)))</f>
        <v>#VALUE!</v>
      </c>
      <c r="O14" s="508"/>
      <c r="P14" s="509"/>
      <c r="Q14" s="509"/>
    </row>
    <row r="15" spans="1:17" s="476" customFormat="1" ht="16.5">
      <c r="A15" s="260" t="s">
        <v>53</v>
      </c>
      <c r="B15" s="260"/>
      <c r="C15" s="256" t="e">
        <f>'Bell Wireline HIST p9'!G30</f>
        <v>#VALUE!</v>
      </c>
      <c r="D15" s="235"/>
      <c r="E15" s="257">
        <f>'Bell Wireline HIST p9'!N30</f>
        <v>132</v>
      </c>
      <c r="F15" s="36"/>
      <c r="G15" s="375" t="e">
        <f t="shared" ref="G15:G23" si="2">IF(OR(((ABS(C15-E15)/E15))&gt;100%,((ABS(C15-E15)/E15))&lt;-100%),"n.m.",((C15-E15)/ABS(E15)))</f>
        <v>#VALUE!</v>
      </c>
      <c r="H15" s="258" t="e">
        <f t="shared" si="0"/>
        <v>#VALUE!</v>
      </c>
      <c r="I15" s="266" t="e">
        <f>'Bell Wireline HIST p9'!E30</f>
        <v>#VALUE!</v>
      </c>
      <c r="J15" s="235"/>
      <c r="K15" s="257">
        <f>'Bell Wireline HIST p9'!O30+'Bell Wireline HIST p9'!P30+'Bell Wireline HIST p9'!Q30+'Bell Wireline HIST p9'!N30</f>
        <v>463</v>
      </c>
      <c r="L15" s="36"/>
      <c r="M15" s="375" t="e">
        <f t="shared" si="1"/>
        <v>#VALUE!</v>
      </c>
      <c r="O15" s="508"/>
      <c r="P15" s="509"/>
      <c r="Q15" s="509"/>
    </row>
    <row r="16" spans="1:17" s="476" customFormat="1" ht="16.5">
      <c r="A16" s="260" t="s">
        <v>82</v>
      </c>
      <c r="B16" s="260"/>
      <c r="C16" s="274" t="e">
        <f>'Bell Wireline HIST p9'!G31</f>
        <v>#VALUE!</v>
      </c>
      <c r="D16" s="262"/>
      <c r="E16" s="263">
        <f>'Bell Wireline HIST p9'!N31</f>
        <v>13</v>
      </c>
      <c r="F16" s="36"/>
      <c r="G16" s="375" t="e">
        <f t="shared" si="2"/>
        <v>#VALUE!</v>
      </c>
      <c r="H16" s="258" t="e">
        <f t="shared" si="0"/>
        <v>#VALUE!</v>
      </c>
      <c r="I16" s="275" t="e">
        <f>'Bell Wireline HIST p9'!E31</f>
        <v>#VALUE!</v>
      </c>
      <c r="J16" s="262"/>
      <c r="K16" s="263">
        <f>'Bell Wireline HIST p9'!O31+'Bell Wireline HIST p9'!P31+'Bell Wireline HIST p9'!Q31+'Bell Wireline HIST p9'!N31</f>
        <v>43</v>
      </c>
      <c r="L16" s="36"/>
      <c r="M16" s="376" t="e">
        <f t="shared" si="1"/>
        <v>#VALUE!</v>
      </c>
      <c r="O16" s="508"/>
      <c r="P16" s="509"/>
      <c r="Q16" s="509"/>
    </row>
    <row r="17" spans="1:17" s="476" customFormat="1" ht="16.5">
      <c r="A17" s="265" t="s">
        <v>76</v>
      </c>
      <c r="B17" s="265"/>
      <c r="C17" s="256" t="e">
        <f>'Bell Wireline HIST p9'!G32</f>
        <v>#VALUE!</v>
      </c>
      <c r="D17" s="235"/>
      <c r="E17" s="257">
        <f>'Bell Wireline HIST p9'!N32</f>
        <v>145</v>
      </c>
      <c r="F17" s="36"/>
      <c r="G17" s="510" t="e">
        <f t="shared" si="2"/>
        <v>#VALUE!</v>
      </c>
      <c r="H17" s="258" t="e">
        <f t="shared" si="0"/>
        <v>#VALUE!</v>
      </c>
      <c r="I17" s="266" t="e">
        <f>'Bell Wireline HIST p9'!E32</f>
        <v>#VALUE!</v>
      </c>
      <c r="J17" s="235"/>
      <c r="K17" s="257">
        <f>'Bell Wireline HIST p9'!O32+'Bell Wireline HIST p9'!P32+'Bell Wireline HIST p9'!Q32+'Bell Wireline HIST p9'!N32</f>
        <v>506</v>
      </c>
      <c r="L17" s="36"/>
      <c r="M17" s="375" t="e">
        <f t="shared" si="1"/>
        <v>#VALUE!</v>
      </c>
      <c r="O17" s="508"/>
      <c r="P17" s="509"/>
      <c r="Q17" s="509"/>
    </row>
    <row r="18" spans="1:17" s="476" customFormat="1" ht="16.5">
      <c r="A18" s="276" t="s">
        <v>77</v>
      </c>
      <c r="B18" s="260"/>
      <c r="C18" s="256" t="e">
        <f>'Bell Wireline HIST p9'!G33</f>
        <v>#VALUE!</v>
      </c>
      <c r="D18" s="235"/>
      <c r="E18" s="257">
        <f>'Bell Wireline HIST p9'!N33</f>
        <v>0</v>
      </c>
      <c r="F18" s="36"/>
      <c r="G18" s="375" t="s">
        <v>143</v>
      </c>
      <c r="H18" s="277">
        <v>0</v>
      </c>
      <c r="I18" s="266" t="e">
        <f>'Bell Wireline HIST p9'!E33</f>
        <v>#VALUE!</v>
      </c>
      <c r="J18" s="235"/>
      <c r="K18" s="257">
        <f>'Bell Wireline HIST p9'!O33+'Bell Wireline HIST p9'!P33+'Bell Wireline HIST p9'!Q33+'Bell Wireline HIST p9'!N33</f>
        <v>0</v>
      </c>
      <c r="L18" s="36"/>
      <c r="M18" s="257" t="s">
        <v>143</v>
      </c>
      <c r="O18" s="508"/>
      <c r="P18" s="509"/>
      <c r="Q18" s="509"/>
    </row>
    <row r="19" spans="1:17" s="475" customFormat="1" ht="16.5">
      <c r="A19" s="267" t="s">
        <v>113</v>
      </c>
      <c r="B19" s="268"/>
      <c r="C19" s="269" t="e">
        <f>'Bell Wireline HIST p9'!G34</f>
        <v>#VALUE!</v>
      </c>
      <c r="D19" s="270"/>
      <c r="E19" s="271">
        <f>'Bell Wireline HIST p9'!N34</f>
        <v>145</v>
      </c>
      <c r="F19" s="250"/>
      <c r="G19" s="377" t="e">
        <f t="shared" si="2"/>
        <v>#VALUE!</v>
      </c>
      <c r="H19" s="272" t="e">
        <f>(C19-F19)/F19</f>
        <v>#VALUE!</v>
      </c>
      <c r="I19" s="273" t="e">
        <f>'Bell Wireline HIST p9'!E34</f>
        <v>#VALUE!</v>
      </c>
      <c r="J19" s="270"/>
      <c r="K19" s="271">
        <f>'Bell Wireline HIST p9'!O34+'Bell Wireline HIST p9'!P34+'Bell Wireline HIST p9'!Q34+'Bell Wireline HIST p9'!N34</f>
        <v>506</v>
      </c>
      <c r="L19" s="250"/>
      <c r="M19" s="377" t="e">
        <f t="shared" si="1"/>
        <v>#VALUE!</v>
      </c>
      <c r="O19" s="508"/>
      <c r="P19" s="509"/>
      <c r="Q19" s="509"/>
    </row>
    <row r="20" spans="1:17" s="476" customFormat="1" ht="16.5">
      <c r="A20" s="278" t="s">
        <v>71</v>
      </c>
      <c r="B20" s="265"/>
      <c r="C20" s="256" t="e">
        <f>'Bell Wireline HIST p9'!G35</f>
        <v>#VALUE!</v>
      </c>
      <c r="D20" s="235"/>
      <c r="E20" s="257">
        <f>'Bell Wireline HIST p9'!N35</f>
        <v>2985</v>
      </c>
      <c r="F20" s="36"/>
      <c r="G20" s="375" t="e">
        <f t="shared" si="2"/>
        <v>#VALUE!</v>
      </c>
      <c r="H20" s="258" t="e">
        <f>(C20-F20)/F20</f>
        <v>#VALUE!</v>
      </c>
      <c r="I20" s="266" t="e">
        <f>'Bell Wireline HIST p9'!E35</f>
        <v>#VALUE!</v>
      </c>
      <c r="J20" s="235"/>
      <c r="K20" s="257">
        <f>'Bell Wireline HIST p9'!O35+'Bell Wireline HIST p9'!P35+'Bell Wireline HIST p9'!Q35+'Bell Wireline HIST p9'!N35</f>
        <v>11820</v>
      </c>
      <c r="L20" s="36"/>
      <c r="M20" s="375" t="e">
        <f t="shared" si="1"/>
        <v>#VALUE!</v>
      </c>
      <c r="O20" s="508"/>
      <c r="P20" s="509"/>
      <c r="Q20" s="509"/>
    </row>
    <row r="21" spans="1:17" s="475" customFormat="1" ht="16.5">
      <c r="A21" s="267" t="s">
        <v>70</v>
      </c>
      <c r="B21" s="268"/>
      <c r="C21" s="279" t="e">
        <f>'Bell Wireline HIST p9'!G36</f>
        <v>#VALUE!</v>
      </c>
      <c r="D21" s="247"/>
      <c r="E21" s="280">
        <f>'Bell Wireline HIST p9'!N36</f>
        <v>3079</v>
      </c>
      <c r="F21" s="281"/>
      <c r="G21" s="378" t="e">
        <f t="shared" si="2"/>
        <v>#VALUE!</v>
      </c>
      <c r="H21" s="282" t="e">
        <f>(C21-F21)/F21</f>
        <v>#VALUE!</v>
      </c>
      <c r="I21" s="283" t="e">
        <f>'Bell Wireline HIST p9'!E36</f>
        <v>#VALUE!</v>
      </c>
      <c r="J21" s="247"/>
      <c r="K21" s="280">
        <f>'Bell Wireline HIST p9'!O36+'Bell Wireline HIST p9'!P36+'Bell Wireline HIST p9'!Q36+'Bell Wireline HIST p9'!N36</f>
        <v>12178</v>
      </c>
      <c r="L21" s="250"/>
      <c r="M21" s="378" t="e">
        <f t="shared" si="1"/>
        <v>#VALUE!</v>
      </c>
      <c r="O21" s="508"/>
      <c r="P21" s="509"/>
      <c r="Q21" s="509"/>
    </row>
    <row r="22" spans="1:17" s="476" customFormat="1" ht="16.5">
      <c r="A22" s="284" t="s">
        <v>21</v>
      </c>
      <c r="B22" s="285"/>
      <c r="C22" s="852" t="e">
        <f>'Bell Wireline HIST p9'!G37</f>
        <v>#VALUE!</v>
      </c>
      <c r="D22" s="853"/>
      <c r="E22" s="286">
        <f>'Bell Wireline HIST p9'!N37</f>
        <v>-1753</v>
      </c>
      <c r="F22" s="453"/>
      <c r="G22" s="376" t="e">
        <f t="shared" si="2"/>
        <v>#VALUE!</v>
      </c>
      <c r="H22" s="454" t="e">
        <f>(-C22+F22)/F22</f>
        <v>#VALUE!</v>
      </c>
      <c r="I22" s="854" t="e">
        <f>'Bell Wireline HIST p9'!E37</f>
        <v>#VALUE!</v>
      </c>
      <c r="J22" s="853"/>
      <c r="K22" s="286">
        <f>'Bell Wireline HIST p9'!O37+'Bell Wireline HIST p9'!P37+'Bell Wireline HIST p9'!Q37+'Bell Wireline HIST p9'!N37</f>
        <v>-6863</v>
      </c>
      <c r="L22" s="453"/>
      <c r="M22" s="376" t="e">
        <f t="shared" si="1"/>
        <v>#VALUE!</v>
      </c>
      <c r="O22" s="508"/>
      <c r="P22" s="509"/>
      <c r="Q22" s="509"/>
    </row>
    <row r="23" spans="1:17" s="476" customFormat="1" ht="16.5">
      <c r="A23" s="287" t="s">
        <v>10</v>
      </c>
      <c r="B23" s="288"/>
      <c r="C23" s="855" t="e">
        <f>'Bell Wireline HIST p9'!G38</f>
        <v>#VALUE!</v>
      </c>
      <c r="D23" s="451"/>
      <c r="E23" s="289">
        <f>'Bell Wireline HIST p9'!N38</f>
        <v>1326</v>
      </c>
      <c r="F23" s="453"/>
      <c r="G23" s="364" t="e">
        <f t="shared" si="2"/>
        <v>#VALUE!</v>
      </c>
      <c r="H23" s="454" t="e">
        <f>(C23-F23)/F23</f>
        <v>#VALUE!</v>
      </c>
      <c r="I23" s="325" t="e">
        <f>'Bell Wireline HIST p9'!E38</f>
        <v>#VALUE!</v>
      </c>
      <c r="J23" s="451"/>
      <c r="K23" s="289">
        <f>'Bell Wireline HIST p9'!O38+'Bell Wireline HIST p9'!P38+'Bell Wireline HIST p9'!Q38+'Bell Wireline HIST p9'!N38</f>
        <v>5315</v>
      </c>
      <c r="L23" s="453"/>
      <c r="M23" s="449">
        <v>0</v>
      </c>
      <c r="O23" s="508"/>
      <c r="P23" s="509"/>
      <c r="Q23" s="509"/>
    </row>
    <row r="24" spans="1:17" s="476" customFormat="1" ht="16.5">
      <c r="A24" s="290" t="s">
        <v>65</v>
      </c>
      <c r="B24" s="291"/>
      <c r="C24" s="292" t="e">
        <f>'Bell Wireline HIST p9'!G39</f>
        <v>#VALUE!</v>
      </c>
      <c r="D24" s="293"/>
      <c r="E24" s="294">
        <f>'Bell Wireline HIST p9'!N39</f>
        <v>0.43099999999999999</v>
      </c>
      <c r="F24" s="295"/>
      <c r="G24" s="379" t="e">
        <f>((ROUND(C24,3)-ROUND(E24,3))*100)</f>
        <v>#VALUE!</v>
      </c>
      <c r="H24" s="296" t="e">
        <f>(C24-F24)*100</f>
        <v>#VALUE!</v>
      </c>
      <c r="I24" s="297" t="e">
        <f>'Bell Wireline HIST p9'!E39</f>
        <v>#VALUE!</v>
      </c>
      <c r="J24" s="293"/>
      <c r="K24" s="294">
        <f>K23/K21</f>
        <v>0.43644276564296269</v>
      </c>
      <c r="L24" s="295"/>
      <c r="M24" s="379" t="e">
        <f>((ROUND(I24,3)-ROUND(K24,3))*100)</f>
        <v>#VALUE!</v>
      </c>
      <c r="O24" s="508"/>
      <c r="P24" s="509"/>
      <c r="Q24" s="509"/>
    </row>
    <row r="25" spans="1:17" s="476" customFormat="1" ht="6.75" customHeight="1">
      <c r="A25" s="288"/>
      <c r="B25" s="287"/>
      <c r="C25" s="450"/>
      <c r="D25" s="451"/>
      <c r="E25" s="452"/>
      <c r="F25" s="453"/>
      <c r="G25" s="364"/>
      <c r="H25" s="454"/>
      <c r="I25" s="452"/>
      <c r="J25" s="451"/>
      <c r="K25" s="452"/>
      <c r="L25" s="453"/>
      <c r="M25" s="364"/>
      <c r="O25" s="508"/>
      <c r="P25" s="509"/>
      <c r="Q25" s="509"/>
    </row>
    <row r="26" spans="1:17" s="476" customFormat="1" ht="16.5">
      <c r="A26" s="236" t="s">
        <v>8</v>
      </c>
      <c r="B26" s="21"/>
      <c r="C26" s="455">
        <f>'Bell Wireline HIST p9'!G41</f>
        <v>1251</v>
      </c>
      <c r="D26" s="451"/>
      <c r="E26" s="298">
        <f>'Bell Wireline HIST p9'!N41</f>
        <v>1141</v>
      </c>
      <c r="F26" s="453"/>
      <c r="G26" s="364">
        <f>IF(OR(((ABS(E26-C26)/E26))&gt;100%,((ABS(E26-C26)/E26))&lt;-100%),"n.m.",((E26-C26)/ABS(E26)))</f>
        <v>-9.6406660823838738E-2</v>
      </c>
      <c r="H26" s="456" t="e">
        <f>(-C26+F26)/F26</f>
        <v>#DIV/0!</v>
      </c>
      <c r="I26" s="455">
        <f>'Bell Wireline HIST p9'!E41</f>
        <v>3887</v>
      </c>
      <c r="J26" s="457"/>
      <c r="K26" s="298">
        <f>'Bell Wireline HIST p9'!O41+'Bell Wireline HIST p9'!P41+'Bell Wireline HIST p9'!Q41+'Bell Wireline HIST p9'!N41</f>
        <v>3612</v>
      </c>
      <c r="L26" s="453"/>
      <c r="M26" s="364">
        <f>IF(OR(((ABS(K26-I26)/K26))&gt;100%,((ABS(K26-I26)/K26))&lt;-100%),"n.m.",((K26-I26)/ABS(K26)))</f>
        <v>-7.6135105204872641E-2</v>
      </c>
      <c r="O26" s="508"/>
      <c r="P26" s="509"/>
      <c r="Q26" s="509"/>
    </row>
    <row r="27" spans="1:17" s="476" customFormat="1" ht="16.5">
      <c r="A27" s="299" t="s">
        <v>41</v>
      </c>
      <c r="B27" s="197"/>
      <c r="C27" s="458" t="e">
        <f>'Bell Wireline HIST p9'!G42</f>
        <v>#VALUE!</v>
      </c>
      <c r="D27" s="459"/>
      <c r="E27" s="500">
        <f>'Bell Wireline HIST p9'!N42</f>
        <v>0.37057486196817147</v>
      </c>
      <c r="F27" s="460"/>
      <c r="G27" s="461" t="e">
        <f>((ROUND(E27,3)-ROUND(C27,3))*100)</f>
        <v>#VALUE!</v>
      </c>
      <c r="H27" s="462" t="e">
        <f>(-(C27-F27)*100)</f>
        <v>#VALUE!</v>
      </c>
      <c r="I27" s="463" t="e">
        <f>'Bell Wireline HIST p9'!E42</f>
        <v>#VALUE!</v>
      </c>
      <c r="J27" s="459"/>
      <c r="K27" s="500">
        <f>K26/K21</f>
        <v>0.29660042699950728</v>
      </c>
      <c r="L27" s="460"/>
      <c r="M27" s="461" t="e">
        <f>((ROUND(K27,3)-ROUND(I27,3))*100)</f>
        <v>#VALUE!</v>
      </c>
      <c r="O27" s="508"/>
      <c r="P27" s="509"/>
      <c r="Q27" s="509"/>
    </row>
    <row r="28" spans="1:17" s="475" customFormat="1">
      <c r="A28" s="245" t="s">
        <v>132</v>
      </c>
      <c r="B28" s="62"/>
      <c r="C28" s="301"/>
      <c r="D28" s="302"/>
      <c r="E28" s="303"/>
      <c r="F28" s="195"/>
      <c r="G28" s="248"/>
      <c r="H28" s="304"/>
      <c r="I28" s="62"/>
      <c r="J28" s="302"/>
      <c r="K28" s="303"/>
      <c r="L28" s="195"/>
      <c r="M28" s="248"/>
      <c r="O28" s="508"/>
      <c r="P28" s="509"/>
      <c r="Q28" s="509"/>
    </row>
    <row r="29" spans="1:17" s="476" customFormat="1" ht="16.5">
      <c r="A29" s="236" t="s">
        <v>105</v>
      </c>
      <c r="B29" s="53"/>
      <c r="C29" s="320">
        <f>'Bell Wireline HIST p9'!G44</f>
        <v>63465.865849099995</v>
      </c>
      <c r="D29" s="306"/>
      <c r="E29" s="307">
        <f>'Bell Wireline HIST p9'!N44</f>
        <v>47618</v>
      </c>
      <c r="F29" s="308"/>
      <c r="G29" s="364">
        <f t="shared" ref="G29:G40" si="3">IF(OR(((ABS(C29-E29)/E29))&gt;100%,((ABS(C29-E29)/E29))&lt;-100%),"n.m.",((C29-E29)/ABS(E29)))</f>
        <v>0.33281250470620344</v>
      </c>
      <c r="H29" s="258" t="e">
        <f>(C29-F29)/F29</f>
        <v>#DIV/0!</v>
      </c>
      <c r="I29" s="309">
        <f>'Bell Wireline HIST p9'!E44</f>
        <v>201762</v>
      </c>
      <c r="J29" s="310"/>
      <c r="K29" s="311">
        <f>'Bell Wireline HIST p9'!O44+'Bell Wireline HIST p9'!P44+'Bell Wireline HIST p9'!Q44+'Bell Wireline HIST p9'!N44</f>
        <v>152285</v>
      </c>
      <c r="L29" s="21"/>
      <c r="M29" s="364">
        <f t="shared" ref="M29:M40" si="4">IF(OR(((ABS(I29-K29)/K29))&gt;100%,((ABS(I29-K29)/K29))&lt;-100%),"n.m.",((I29-K29)/ABS(K29)))</f>
        <v>0.32489739632925108</v>
      </c>
      <c r="O29" s="508"/>
      <c r="P29" s="509"/>
      <c r="Q29" s="509"/>
    </row>
    <row r="30" spans="1:17" s="476" customFormat="1">
      <c r="A30" s="312" t="s">
        <v>147</v>
      </c>
      <c r="B30" s="313"/>
      <c r="C30" s="305">
        <f>'Bell Wireline HIST p9'!G45</f>
        <v>4258570</v>
      </c>
      <c r="D30" s="314"/>
      <c r="E30" s="315">
        <f>'Bell Wireline HIST p9'!N45</f>
        <v>3861652.7233591001</v>
      </c>
      <c r="F30" s="316"/>
      <c r="G30" s="363">
        <f t="shared" si="3"/>
        <v>0.10278430119828</v>
      </c>
      <c r="H30" s="318" t="e">
        <f>(C30-F30)/F30</f>
        <v>#DIV/0!</v>
      </c>
      <c r="I30" s="309">
        <f>'Bell Wireline HIST p9'!E45</f>
        <v>4258570</v>
      </c>
      <c r="J30" s="310"/>
      <c r="K30" s="311">
        <f>'Bell Wireline HIST p9'!L45</f>
        <v>3861652.7233591001</v>
      </c>
      <c r="L30" s="319"/>
      <c r="M30" s="363">
        <f t="shared" si="4"/>
        <v>0.10278430119828</v>
      </c>
      <c r="O30" s="508"/>
      <c r="P30" s="509"/>
      <c r="Q30" s="509"/>
    </row>
    <row r="31" spans="1:17" s="475" customFormat="1">
      <c r="A31" s="245" t="s">
        <v>134</v>
      </c>
      <c r="B31" s="62"/>
      <c r="C31" s="301"/>
      <c r="D31" s="302"/>
      <c r="E31" s="195"/>
      <c r="F31" s="195"/>
      <c r="G31" s="248"/>
      <c r="H31" s="304"/>
      <c r="I31" s="62"/>
      <c r="J31" s="302"/>
      <c r="K31" s="303"/>
      <c r="L31" s="195"/>
      <c r="M31" s="248"/>
      <c r="O31" s="508"/>
      <c r="P31" s="509"/>
      <c r="Q31" s="509"/>
    </row>
    <row r="32" spans="1:17" s="476" customFormat="1" ht="20.25" customHeight="1">
      <c r="A32" s="236" t="s">
        <v>137</v>
      </c>
      <c r="B32" s="53"/>
      <c r="C32" s="320">
        <f>'Bell Wireline HIST p9'!G47</f>
        <v>14183</v>
      </c>
      <c r="D32" s="306"/>
      <c r="E32" s="307">
        <f>'Bell Wireline HIST p9'!N47</f>
        <v>6049</v>
      </c>
      <c r="F32" s="308"/>
      <c r="G32" s="364" t="str">
        <f t="shared" si="3"/>
        <v>n.m.</v>
      </c>
      <c r="H32" s="258" t="e">
        <f>-(C32-F32)/F32</f>
        <v>#DIV/0!</v>
      </c>
      <c r="I32" s="321">
        <f>'Bell Wireline HIST p9'!E47</f>
        <v>5148</v>
      </c>
      <c r="J32" s="306"/>
      <c r="K32" s="307">
        <f>'Bell Wireline HIST p9'!O47+'Bell Wireline HIST p9'!P47+'Bell Wireline HIST p9'!Q47+'Bell Wireline HIST p9'!N47</f>
        <v>2530</v>
      </c>
      <c r="L32" s="308"/>
      <c r="M32" s="364" t="str">
        <f t="shared" si="4"/>
        <v>n.m.</v>
      </c>
      <c r="O32" s="508"/>
      <c r="P32" s="509"/>
      <c r="Q32" s="509"/>
    </row>
    <row r="33" spans="1:17" s="476" customFormat="1" ht="20.25" customHeight="1">
      <c r="A33" s="236" t="s">
        <v>124</v>
      </c>
      <c r="B33" s="21"/>
      <c r="C33" s="320">
        <f>'Bell Wireline HIST p9'!G48</f>
        <v>40209</v>
      </c>
      <c r="D33" s="322"/>
      <c r="E33" s="323">
        <f>'Bell Wireline HIST p9'!N48</f>
        <v>29191</v>
      </c>
      <c r="F33" s="324"/>
      <c r="G33" s="364">
        <f t="shared" si="3"/>
        <v>0.37744510294268779</v>
      </c>
      <c r="H33" s="318" t="e">
        <f>(C33-F33)/F33</f>
        <v>#DIV/0!</v>
      </c>
      <c r="I33" s="321">
        <f>'Bell Wireline HIST p9'!E48</f>
        <v>94400</v>
      </c>
      <c r="J33" s="306"/>
      <c r="K33" s="323">
        <f>'Bell Wireline HIST p9'!O48+'Bell Wireline HIST p9'!P48+'Bell Wireline HIST p9'!Q48+'Bell Wireline HIST p9'!N48</f>
        <v>76068</v>
      </c>
      <c r="L33" s="308"/>
      <c r="M33" s="364">
        <f t="shared" si="4"/>
        <v>0.24099489930062576</v>
      </c>
      <c r="O33" s="508"/>
      <c r="P33" s="509"/>
      <c r="Q33" s="509"/>
    </row>
    <row r="34" spans="1:17" s="476" customFormat="1" ht="20.25" customHeight="1">
      <c r="A34" s="236" t="s">
        <v>84</v>
      </c>
      <c r="B34" s="21"/>
      <c r="C34" s="320">
        <f>+'Bell Wireline HIST p9'!G49</f>
        <v>-26026</v>
      </c>
      <c r="D34" s="322"/>
      <c r="E34" s="323">
        <f>+'Bell Wireline HIST p9'!N49</f>
        <v>-23142</v>
      </c>
      <c r="F34" s="324"/>
      <c r="G34" s="363">
        <f t="shared" si="3"/>
        <v>-0.12462189957652753</v>
      </c>
      <c r="H34" s="318"/>
      <c r="I34" s="325">
        <f>'Bell Wireline HIST p9'!E49</f>
        <v>-89252</v>
      </c>
      <c r="J34" s="306"/>
      <c r="K34" s="307">
        <f>'Bell Wireline HIST p9'!O49+'Bell Wireline HIST p9'!P49+'Bell Wireline HIST p9'!Q49+'Bell Wireline HIST p9'!N49</f>
        <v>-73538</v>
      </c>
      <c r="L34" s="308"/>
      <c r="M34" s="363">
        <f t="shared" si="4"/>
        <v>-0.21368544154042807</v>
      </c>
      <c r="O34" s="508"/>
      <c r="P34" s="509"/>
      <c r="Q34" s="509"/>
    </row>
    <row r="35" spans="1:17" s="476" customFormat="1" ht="20.25" customHeight="1">
      <c r="A35" s="236" t="s">
        <v>148</v>
      </c>
      <c r="B35" s="21"/>
      <c r="C35" s="305">
        <f>'Bell Wireline HIST p9'!G50</f>
        <v>2751498</v>
      </c>
      <c r="D35" s="326"/>
      <c r="E35" s="315">
        <f>'Bell Wireline HIST p9'!N50</f>
        <v>2735010.1380113</v>
      </c>
      <c r="F35" s="288"/>
      <c r="G35" s="363">
        <f t="shared" si="3"/>
        <v>6.0284463883884419E-3</v>
      </c>
      <c r="H35" s="318" t="e">
        <f>(C35-F35)/F35</f>
        <v>#DIV/0!</v>
      </c>
      <c r="I35" s="309">
        <f>'Bell Wireline HIST p9'!E50</f>
        <v>2751498</v>
      </c>
      <c r="J35" s="327"/>
      <c r="K35" s="311">
        <f>'Bell Wireline HIST p9'!L50</f>
        <v>2735010.1380113</v>
      </c>
      <c r="L35" s="18"/>
      <c r="M35" s="363">
        <f t="shared" si="4"/>
        <v>6.0284463883884419E-3</v>
      </c>
      <c r="O35" s="508"/>
      <c r="P35" s="509"/>
      <c r="Q35" s="509"/>
    </row>
    <row r="36" spans="1:17" s="476" customFormat="1" ht="20.25" customHeight="1">
      <c r="A36" s="236" t="s">
        <v>149</v>
      </c>
      <c r="B36" s="21"/>
      <c r="C36" s="305">
        <f>'Bell Wireline HIST p9'!G51</f>
        <v>1988181</v>
      </c>
      <c r="D36" s="326"/>
      <c r="E36" s="315">
        <f>'Bell Wireline HIST p9'!N51</f>
        <v>1882441.1380113999</v>
      </c>
      <c r="F36" s="288"/>
      <c r="G36" s="363">
        <f t="shared" si="3"/>
        <v>5.6171669782091087E-2</v>
      </c>
      <c r="H36" s="318" t="e">
        <f>(C36-F36)/F36</f>
        <v>#DIV/0!</v>
      </c>
      <c r="I36" s="309">
        <f>'Bell Wireline HIST p9'!E51</f>
        <v>1988181</v>
      </c>
      <c r="J36" s="327"/>
      <c r="K36" s="311">
        <f>'Bell Wireline HIST p9'!L51</f>
        <v>1882441.1380113999</v>
      </c>
      <c r="L36" s="18"/>
      <c r="M36" s="363">
        <f t="shared" si="4"/>
        <v>5.6171669782091087E-2</v>
      </c>
      <c r="O36" s="508"/>
      <c r="P36" s="509"/>
      <c r="Q36" s="509"/>
    </row>
    <row r="37" spans="1:17" s="476" customFormat="1" ht="20.25" customHeight="1">
      <c r="A37" s="236" t="s">
        <v>84</v>
      </c>
      <c r="B37" s="21"/>
      <c r="C37" s="305">
        <f>'Bell Wireline HIST p9'!G52</f>
        <v>763317</v>
      </c>
      <c r="D37" s="326"/>
      <c r="E37" s="315">
        <f>'Bell Wireline HIST p9'!N52</f>
        <v>852568.9999999</v>
      </c>
      <c r="F37" s="288"/>
      <c r="G37" s="363">
        <f t="shared" si="3"/>
        <v>-0.1046859550369653</v>
      </c>
      <c r="H37" s="318"/>
      <c r="I37" s="309">
        <f>'Bell Wireline HIST p9'!E52</f>
        <v>763317</v>
      </c>
      <c r="J37" s="327"/>
      <c r="K37" s="311">
        <f>'Bell Wireline HIST p9'!N52</f>
        <v>852568.9999999</v>
      </c>
      <c r="L37" s="18"/>
      <c r="M37" s="363">
        <f t="shared" si="4"/>
        <v>-0.1046859550369653</v>
      </c>
      <c r="O37" s="508"/>
      <c r="P37" s="509"/>
      <c r="Q37" s="509"/>
    </row>
    <row r="38" spans="1:17" s="475" customFormat="1">
      <c r="A38" s="328" t="s">
        <v>133</v>
      </c>
      <c r="B38" s="329"/>
      <c r="C38" s="330"/>
      <c r="D38" s="302"/>
      <c r="E38" s="195"/>
      <c r="F38" s="195"/>
      <c r="G38" s="248"/>
      <c r="H38" s="304"/>
      <c r="I38" s="62"/>
      <c r="J38" s="302"/>
      <c r="K38" s="303"/>
      <c r="L38" s="195"/>
      <c r="M38" s="248"/>
      <c r="O38" s="508"/>
      <c r="P38" s="509"/>
      <c r="Q38" s="509"/>
    </row>
    <row r="39" spans="1:17" s="476" customFormat="1" ht="16.5">
      <c r="A39" s="236" t="s">
        <v>92</v>
      </c>
      <c r="B39" s="366"/>
      <c r="C39" s="367">
        <f>'Bell Wireline HIST p9'!G54</f>
        <v>-37878</v>
      </c>
      <c r="D39" s="326"/>
      <c r="E39" s="323">
        <f>'Bell Wireline HIST p9'!N54</f>
        <v>-40211</v>
      </c>
      <c r="F39" s="288"/>
      <c r="G39" s="363">
        <f t="shared" si="3"/>
        <v>5.8018950038546666E-2</v>
      </c>
      <c r="H39" s="318" t="e">
        <f>-(C39-F39)/F39</f>
        <v>#DIV/0!</v>
      </c>
      <c r="I39" s="367">
        <f>'Bell Wireline HIST p9'!E54</f>
        <v>-175788</v>
      </c>
      <c r="J39" s="326"/>
      <c r="K39" s="333">
        <f>'Bell Wireline HIST p9'!O54+'Bell Wireline HIST p9'!P54+'Bell Wireline HIST p9'!Q54+'Bell Wireline HIST p9'!N54</f>
        <v>-185327</v>
      </c>
      <c r="L39" s="288"/>
      <c r="M39" s="363">
        <f t="shared" si="4"/>
        <v>5.1471183367776958E-2</v>
      </c>
      <c r="O39" s="508"/>
      <c r="P39" s="509"/>
      <c r="Q39" s="509"/>
    </row>
    <row r="40" spans="1:17" s="476" customFormat="1" ht="21.75" customHeight="1" thickBot="1">
      <c r="A40" s="236" t="s">
        <v>150</v>
      </c>
      <c r="B40" s="366"/>
      <c r="C40" s="368">
        <f>'Bell Wireline HIST p9'!G55</f>
        <v>2190771</v>
      </c>
      <c r="D40" s="326"/>
      <c r="E40" s="323">
        <f>'Bell Wireline HIST p9'!N55</f>
        <v>2298605</v>
      </c>
      <c r="F40" s="288"/>
      <c r="G40" s="363">
        <f t="shared" si="3"/>
        <v>-4.6912801460015967E-2</v>
      </c>
      <c r="H40" s="318" t="e">
        <f>(C40-F40)/F40</f>
        <v>#DIV/0!</v>
      </c>
      <c r="I40" s="368">
        <f>'Bell Wireline HIST p9'!E55</f>
        <v>2190771</v>
      </c>
      <c r="J40" s="326"/>
      <c r="K40" s="315">
        <f>'Bell Wireline HIST p9'!N55</f>
        <v>2298605</v>
      </c>
      <c r="L40" s="288"/>
      <c r="M40" s="363">
        <f t="shared" si="4"/>
        <v>-4.6912801460015967E-2</v>
      </c>
      <c r="O40" s="508"/>
      <c r="P40" s="509"/>
      <c r="Q40" s="509"/>
    </row>
    <row r="41" spans="1:17" s="476" customFormat="1" ht="12.75" customHeight="1" thickTop="1">
      <c r="A41" s="331"/>
      <c r="B41" s="331"/>
      <c r="C41" s="332"/>
      <c r="D41" s="288"/>
      <c r="E41" s="333"/>
      <c r="F41" s="288"/>
      <c r="G41" s="317"/>
      <c r="H41" s="317"/>
      <c r="I41" s="332"/>
      <c r="J41" s="288"/>
      <c r="K41" s="298"/>
      <c r="L41" s="18"/>
      <c r="M41" s="196"/>
    </row>
    <row r="42" spans="1:17" s="477" customFormat="1" ht="16.5" customHeight="1">
      <c r="A42" s="1720" t="s">
        <v>7</v>
      </c>
      <c r="B42" s="1720"/>
      <c r="C42" s="1720"/>
      <c r="D42" s="1720"/>
      <c r="E42" s="1720"/>
      <c r="F42" s="1720"/>
      <c r="G42" s="1720"/>
      <c r="H42" s="1720"/>
      <c r="I42" s="1720"/>
      <c r="J42" s="1720"/>
      <c r="K42" s="1720"/>
      <c r="L42" s="1720"/>
      <c r="M42" s="735"/>
    </row>
    <row r="43" spans="1:17" ht="29.25" customHeight="1">
      <c r="A43" s="13" t="s">
        <v>95</v>
      </c>
      <c r="B43" s="1720" t="s">
        <v>162</v>
      </c>
      <c r="C43" s="1720"/>
      <c r="D43" s="1720"/>
      <c r="E43" s="1720"/>
      <c r="F43" s="1720"/>
      <c r="G43" s="1720"/>
      <c r="H43" s="1720"/>
      <c r="I43" s="1720"/>
      <c r="J43" s="1720"/>
      <c r="K43" s="1720"/>
      <c r="L43" s="1720"/>
      <c r="M43" s="1720"/>
      <c r="N43" s="491"/>
      <c r="O43" s="491"/>
    </row>
    <row r="44" spans="1:17" ht="16.5" customHeight="1">
      <c r="A44" s="13" t="s">
        <v>135</v>
      </c>
      <c r="B44" s="1720" t="s">
        <v>144</v>
      </c>
      <c r="C44" s="1720"/>
      <c r="D44" s="1720"/>
      <c r="E44" s="1720"/>
      <c r="F44" s="1720"/>
      <c r="G44" s="1720"/>
      <c r="H44" s="1720"/>
      <c r="I44" s="1720"/>
      <c r="J44" s="1720"/>
      <c r="K44" s="1720"/>
      <c r="L44" s="1720"/>
      <c r="M44" s="1720"/>
    </row>
    <row r="45" spans="1:17" ht="19.5" customHeight="1">
      <c r="A45" s="736"/>
      <c r="B45" s="1720"/>
      <c r="C45" s="1720"/>
      <c r="D45" s="1720"/>
      <c r="E45" s="1720"/>
      <c r="F45" s="1720"/>
      <c r="G45" s="1720"/>
      <c r="H45" s="1720"/>
      <c r="I45" s="1720"/>
      <c r="J45" s="1720"/>
      <c r="K45" s="1720"/>
      <c r="L45" s="1720"/>
      <c r="M45" s="1720"/>
    </row>
    <row r="66" spans="12:12">
      <c r="L66" s="231"/>
    </row>
  </sheetData>
  <mergeCells count="3">
    <mergeCell ref="B43:M43"/>
    <mergeCell ref="B44:M45"/>
    <mergeCell ref="A42:L42"/>
  </mergeCells>
  <printOptions horizontalCentered="1"/>
  <pageMargins left="0.51181102362204722" right="0.51181102362204722" top="0.51181102362204722" bottom="0.51181102362204722" header="0.51181102362204722" footer="0.51181102362204722"/>
  <pageSetup scale="64" firstPageNumber="2" orientation="landscape" useFirstPageNumber="1" r:id="rId1"/>
  <headerFooter>
    <oddFooter>&amp;R&amp;"Helvetica,Regular"&amp;12BCE Supplementary Financial Information - Fourth Quarter 2022 Page 8</oddFooter>
  </headerFooter>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39937" r:id="rId7" name="FPMExcelClientSheetOptionstb1">
          <controlPr defaultSize="0" autoLine="0" r:id="rId8">
            <anchor moveWithCells="1" sizeWithCells="1">
              <from>
                <xdr:col>0</xdr:col>
                <xdr:colOff>0</xdr:colOff>
                <xdr:row>0</xdr:row>
                <xdr:rowOff>0</xdr:rowOff>
              </from>
              <to>
                <xdr:col>0</xdr:col>
                <xdr:colOff>76200</xdr:colOff>
                <xdr:row>0</xdr:row>
                <xdr:rowOff>28575</xdr:rowOff>
              </to>
            </anchor>
          </controlPr>
        </control>
      </mc:Choice>
      <mc:Fallback>
        <control shapeId="39937" r:id="rId7" name="FPMExcelClientSheetOptionstb1"/>
      </mc:Fallback>
    </mc:AlternateContent>
  </control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tabColor theme="6" tint="0.59999389629810485"/>
    <pageSetUpPr fitToPage="1"/>
  </sheetPr>
  <dimension ref="A1:X368"/>
  <sheetViews>
    <sheetView showGridLines="0" view="pageBreakPreview" topLeftCell="C20" zoomScale="68" zoomScaleNormal="50" zoomScaleSheetLayoutView="68" zoomScalePageLayoutView="40" workbookViewId="0">
      <selection activeCell="H29" sqref="H29"/>
    </sheetView>
  </sheetViews>
  <sheetFormatPr defaultColWidth="9.140625" defaultRowHeight="26.25" outlineLevelRow="1" outlineLevelCol="1"/>
  <cols>
    <col min="1" max="1" width="12.42578125" style="334" hidden="1" customWidth="1" outlineLevel="1"/>
    <col min="2" max="2" width="61.28515625" style="334" hidden="1" customWidth="1" outlineLevel="1"/>
    <col min="3" max="3" width="4.140625" style="334" customWidth="1" collapsed="1"/>
    <col min="4" max="4" width="118" style="334" customWidth="1"/>
    <col min="5" max="5" width="19.42578125" style="334" customWidth="1"/>
    <col min="6" max="6" width="1.85546875" style="334" customWidth="1"/>
    <col min="7" max="7" width="23.7109375" style="334" customWidth="1" outlineLevel="1"/>
    <col min="8" max="8" width="21.85546875" style="334" customWidth="1"/>
    <col min="9" max="9" width="19.42578125" style="334" customWidth="1"/>
    <col min="10" max="10" width="19.42578125" style="335" customWidth="1"/>
    <col min="11" max="11" width="1.7109375" style="334" customWidth="1"/>
    <col min="12" max="12" width="19.42578125" style="334" customWidth="1"/>
    <col min="13" max="13" width="1.7109375" style="334" customWidth="1"/>
    <col min="14" max="16" width="19.42578125" style="334" customWidth="1"/>
    <col min="17" max="17" width="19.42578125" style="335" customWidth="1"/>
    <col min="18" max="18" width="15.28515625" style="336" bestFit="1" customWidth="1"/>
    <col min="19" max="19" width="22.140625" style="336" bestFit="1" customWidth="1"/>
    <col min="20" max="20" width="18.5703125" style="336" bestFit="1" customWidth="1"/>
    <col min="21" max="21" width="13" style="336" bestFit="1" customWidth="1"/>
    <col min="22" max="22" width="12.5703125" style="336" customWidth="1"/>
    <col min="23" max="16384" width="9.140625" style="336"/>
  </cols>
  <sheetData>
    <row r="1" spans="1:17" hidden="1" outlineLevel="1">
      <c r="A1" s="334" t="s">
        <v>87</v>
      </c>
    </row>
    <row r="2" spans="1:17" hidden="1" outlineLevel="1">
      <c r="A2" s="334" t="s">
        <v>3</v>
      </c>
    </row>
    <row r="3" spans="1:17" hidden="1" outlineLevel="1">
      <c r="A3" s="334" t="s">
        <v>80</v>
      </c>
      <c r="C3" s="334" t="s">
        <v>27</v>
      </c>
    </row>
    <row r="4" spans="1:17" hidden="1" outlineLevel="1">
      <c r="A4" s="334" t="s">
        <v>28</v>
      </c>
    </row>
    <row r="5" spans="1:17" hidden="1" outlineLevel="1">
      <c r="A5" s="334" t="s">
        <v>29</v>
      </c>
    </row>
    <row r="6" spans="1:17" hidden="1" outlineLevel="1">
      <c r="A6" s="334" t="s">
        <v>30</v>
      </c>
      <c r="C6" s="334" t="s">
        <v>57</v>
      </c>
    </row>
    <row r="7" spans="1:17" hidden="1" outlineLevel="1">
      <c r="A7" s="334" t="s">
        <v>31</v>
      </c>
      <c r="C7" s="334" t="s">
        <v>58</v>
      </c>
    </row>
    <row r="8" spans="1:17" hidden="1" outlineLevel="1">
      <c r="A8" s="334" t="s">
        <v>22</v>
      </c>
    </row>
    <row r="9" spans="1:17" hidden="1" outlineLevel="1"/>
    <row r="10" spans="1:17" hidden="1" outlineLevel="1">
      <c r="A10" s="478" t="s">
        <v>24</v>
      </c>
      <c r="B10" s="478"/>
    </row>
    <row r="11" spans="1:17" hidden="1" outlineLevel="1">
      <c r="H11" s="511"/>
    </row>
    <row r="12" spans="1:17" hidden="1" outlineLevel="1"/>
    <row r="13" spans="1:17" hidden="1" outlineLevel="1">
      <c r="E13" s="337" t="s">
        <v>139</v>
      </c>
      <c r="G13" s="337" t="s">
        <v>107</v>
      </c>
      <c r="H13" s="338"/>
      <c r="I13" s="338"/>
      <c r="J13" s="337"/>
      <c r="L13" s="338"/>
      <c r="N13" s="338"/>
      <c r="O13" s="338"/>
      <c r="P13" s="338"/>
      <c r="Q13" s="338"/>
    </row>
    <row r="14" spans="1:17" hidden="1" outlineLevel="1"/>
    <row r="15" spans="1:17" ht="13.5" hidden="1" customHeight="1" outlineLevel="1"/>
    <row r="16" spans="1:17" ht="7.5" customHeight="1" collapsed="1">
      <c r="C16" s="337"/>
      <c r="D16" s="337"/>
      <c r="E16" s="337"/>
      <c r="F16" s="337"/>
      <c r="G16" s="337"/>
      <c r="H16" s="338"/>
      <c r="I16" s="338"/>
      <c r="J16" s="337"/>
      <c r="K16" s="337"/>
      <c r="L16" s="338"/>
      <c r="M16" s="338"/>
      <c r="N16" s="338"/>
      <c r="O16" s="338"/>
      <c r="P16" s="338"/>
      <c r="Q16" s="337"/>
    </row>
    <row r="17" spans="1:20" ht="30">
      <c r="C17" s="337"/>
      <c r="D17" s="337"/>
      <c r="E17" s="337"/>
      <c r="F17" s="337"/>
      <c r="G17" s="337"/>
      <c r="H17" s="338"/>
      <c r="I17" s="338"/>
      <c r="J17" s="337"/>
      <c r="K17" s="337"/>
      <c r="L17" s="338"/>
      <c r="M17" s="338"/>
      <c r="N17" s="338"/>
      <c r="O17" s="339"/>
      <c r="P17" s="232"/>
      <c r="Q17" s="34" t="s">
        <v>130</v>
      </c>
    </row>
    <row r="18" spans="1:20" ht="3.75" customHeight="1">
      <c r="C18" s="337"/>
      <c r="D18" s="337"/>
      <c r="E18" s="337"/>
      <c r="F18" s="337"/>
      <c r="G18" s="337"/>
      <c r="H18" s="338"/>
      <c r="I18" s="338"/>
      <c r="J18" s="337"/>
      <c r="K18" s="337"/>
      <c r="L18" s="338"/>
      <c r="M18" s="338"/>
      <c r="N18" s="338"/>
      <c r="O18" s="232"/>
      <c r="P18" s="232"/>
      <c r="Q18" s="340"/>
    </row>
    <row r="19" spans="1:20" ht="20.100000000000001" customHeight="1" outlineLevel="1">
      <c r="C19" s="337"/>
      <c r="D19" s="337"/>
      <c r="E19" s="337"/>
      <c r="F19" s="337"/>
      <c r="G19" s="337"/>
      <c r="H19" s="338"/>
      <c r="I19" s="338"/>
      <c r="J19" s="337"/>
      <c r="K19" s="337"/>
      <c r="L19" s="338"/>
      <c r="M19" s="338"/>
      <c r="N19" s="338"/>
      <c r="O19" s="338"/>
      <c r="P19" s="338"/>
      <c r="Q19" s="337"/>
    </row>
    <row r="20" spans="1:20" ht="27.75" customHeight="1">
      <c r="C20" s="193"/>
      <c r="D20" s="193"/>
      <c r="E20" s="193"/>
      <c r="F20" s="193"/>
      <c r="G20" s="193"/>
      <c r="H20" s="194"/>
      <c r="I20" s="194"/>
      <c r="J20" s="193"/>
      <c r="K20" s="193"/>
      <c r="L20" s="194"/>
      <c r="M20" s="194"/>
      <c r="N20" s="194"/>
      <c r="O20" s="194"/>
      <c r="P20" s="194"/>
      <c r="Q20" s="193"/>
    </row>
    <row r="21" spans="1:20" ht="47.25" thickBot="1">
      <c r="C21" s="737" t="s">
        <v>9</v>
      </c>
      <c r="D21" s="738"/>
      <c r="E21" s="341" t="s">
        <v>142</v>
      </c>
      <c r="F21" s="342"/>
      <c r="G21" s="341" t="s">
        <v>115</v>
      </c>
      <c r="H21" s="344" t="s">
        <v>116</v>
      </c>
      <c r="I21" s="344" t="s">
        <v>117</v>
      </c>
      <c r="J21" s="344" t="s">
        <v>114</v>
      </c>
      <c r="K21" s="345"/>
      <c r="L21" s="343" t="s">
        <v>108</v>
      </c>
      <c r="M21" s="342"/>
      <c r="N21" s="344" t="s">
        <v>106</v>
      </c>
      <c r="O21" s="344" t="s">
        <v>102</v>
      </c>
      <c r="P21" s="344" t="s">
        <v>100</v>
      </c>
      <c r="Q21" s="344" t="s">
        <v>93</v>
      </c>
      <c r="S21" s="336" t="s">
        <v>111</v>
      </c>
      <c r="T21" s="336" t="s">
        <v>109</v>
      </c>
    </row>
    <row r="22" spans="1:20" s="346" customFormat="1" ht="22.5" customHeight="1">
      <c r="C22" s="739" t="s">
        <v>16</v>
      </c>
      <c r="D22" s="740"/>
      <c r="E22" s="740"/>
      <c r="F22" s="740"/>
      <c r="G22" s="740"/>
      <c r="H22" s="489"/>
      <c r="I22" s="489"/>
      <c r="J22" s="489"/>
      <c r="K22" s="740"/>
      <c r="L22" s="489"/>
      <c r="M22" s="489"/>
      <c r="N22" s="489"/>
      <c r="O22" s="489"/>
      <c r="P22" s="489"/>
      <c r="Q22" s="741"/>
    </row>
    <row r="23" spans="1:20" s="334" customFormat="1" ht="22.5" customHeight="1">
      <c r="C23" s="742" t="s">
        <v>79</v>
      </c>
      <c r="D23" s="742"/>
      <c r="E23" s="742"/>
      <c r="F23" s="742"/>
      <c r="G23" s="742"/>
      <c r="H23" s="486"/>
      <c r="I23" s="486"/>
      <c r="J23" s="486"/>
      <c r="K23" s="487"/>
      <c r="L23" s="486"/>
      <c r="M23" s="486"/>
      <c r="N23" s="486"/>
      <c r="O23" s="486"/>
      <c r="P23" s="486"/>
      <c r="Q23" s="490"/>
    </row>
    <row r="24" spans="1:20" s="334" customFormat="1" ht="22.5" customHeight="1">
      <c r="A24" s="334" t="s">
        <v>54</v>
      </c>
      <c r="B24" s="334" t="s">
        <v>56</v>
      </c>
      <c r="C24" s="743" t="s">
        <v>53</v>
      </c>
      <c r="D24" s="743"/>
      <c r="E24" s="744" t="e">
        <f>((ROUND((_xll.EPMRetrieveData($A$1,$A$24,$A$2,$A$3,$A$4,$A$5,$C$7,$A$7,$A$10,E13)+_xll.EPMRetrieveData($A$1,$B$24,$A$2,$A$3,$A$4,$A$5,$C$7,$A$7,$A$10,E13))/1000000,0)-E30))</f>
        <v>#VALUE!</v>
      </c>
      <c r="F24" s="743"/>
      <c r="G24" s="744" t="e">
        <f t="shared" ref="G24:G38" si="0">E24-H24-I24-J24</f>
        <v>#VALUE!</v>
      </c>
      <c r="H24" s="745">
        <v>1987</v>
      </c>
      <c r="I24" s="745">
        <v>1974</v>
      </c>
      <c r="J24" s="745">
        <v>1953</v>
      </c>
      <c r="K24" s="743"/>
      <c r="L24" s="745">
        <v>7871</v>
      </c>
      <c r="M24" s="743"/>
      <c r="N24" s="745">
        <v>1986</v>
      </c>
      <c r="O24" s="745">
        <v>1976</v>
      </c>
      <c r="P24" s="745">
        <v>1944</v>
      </c>
      <c r="Q24" s="745">
        <v>1965</v>
      </c>
      <c r="R24" s="347"/>
      <c r="S24" s="334" t="e">
        <f>SUM(G24:J24)=E24</f>
        <v>#VALUE!</v>
      </c>
      <c r="T24" s="334" t="b">
        <f>Q24+P24+O24+N24=L24</f>
        <v>1</v>
      </c>
    </row>
    <row r="25" spans="1:20" s="334" customFormat="1" ht="22.5" customHeight="1">
      <c r="A25" s="11" t="str">
        <f xml:space="preserve"> _xll.EPMOlapMemberO("[ACCOUNT].[PARENTH1].[T4D0200]","","T4D0200 - Voice Revenue (service)","","000")</f>
        <v>T4D0200 - Voice Revenue (service)</v>
      </c>
      <c r="C25" s="746" t="s">
        <v>81</v>
      </c>
      <c r="D25" s="746"/>
      <c r="E25" s="744" t="e">
        <f>ROUND((_xll.EPMRetrieveData($A$1, _xll.EPMMemberID($A$25), $A$2, $A$3, $A$4, $A$5, $C$7, $A$7, $A$10, E13))/1000000, 0)</f>
        <v>#VALUE!</v>
      </c>
      <c r="F25" s="743"/>
      <c r="G25" s="744" t="e">
        <f t="shared" si="0"/>
        <v>#VALUE!</v>
      </c>
      <c r="H25" s="745">
        <v>739</v>
      </c>
      <c r="I25" s="745">
        <v>756</v>
      </c>
      <c r="J25" s="745">
        <v>771</v>
      </c>
      <c r="K25" s="743"/>
      <c r="L25" s="747">
        <v>3154</v>
      </c>
      <c r="M25" s="746"/>
      <c r="N25" s="747">
        <v>779</v>
      </c>
      <c r="O25" s="747">
        <v>778</v>
      </c>
      <c r="P25" s="747">
        <v>794</v>
      </c>
      <c r="Q25" s="747">
        <v>803</v>
      </c>
      <c r="R25" s="347"/>
      <c r="S25" s="334" t="e">
        <f t="shared" ref="S25:S54" si="1">SUM(G25:J25)=E25</f>
        <v>#VALUE!</v>
      </c>
      <c r="T25" s="334" t="b">
        <f t="shared" ref="T25:T54" si="2">Q25+P25+O25+N25=L25</f>
        <v>1</v>
      </c>
    </row>
    <row r="26" spans="1:20" s="334" customFormat="1" ht="22.5" customHeight="1">
      <c r="A26" s="334" t="s">
        <v>55</v>
      </c>
      <c r="B26" s="334" t="s">
        <v>59</v>
      </c>
      <c r="C26" s="743" t="s">
        <v>68</v>
      </c>
      <c r="D26" s="743"/>
      <c r="E26" s="748" t="e">
        <f>(ROUND((_xll.EPMRetrieveData($A$1,$A$26,$A$2,$A$3,$A$4,$A$5,$C$7,$A$7,$A$10,E13)+_xll.EPMRetrieveData($A$1,$B$26,$A$2,$A$3,$A$4,$A$5,$C$7,$A$7,$A$10,E13))/1000000,0)-E31)+1</f>
        <v>#VALUE!</v>
      </c>
      <c r="F26" s="743"/>
      <c r="G26" s="748" t="e">
        <f t="shared" si="0"/>
        <v>#VALUE!</v>
      </c>
      <c r="H26" s="749">
        <v>77</v>
      </c>
      <c r="I26" s="749">
        <v>78</v>
      </c>
      <c r="J26" s="749">
        <v>77</v>
      </c>
      <c r="K26" s="743"/>
      <c r="L26" s="750">
        <v>289</v>
      </c>
      <c r="M26" s="746"/>
      <c r="N26" s="750">
        <v>75</v>
      </c>
      <c r="O26" s="750">
        <v>73</v>
      </c>
      <c r="P26" s="750">
        <v>67</v>
      </c>
      <c r="Q26" s="750">
        <v>74</v>
      </c>
      <c r="R26" s="347"/>
      <c r="S26" s="334" t="e">
        <f t="shared" si="1"/>
        <v>#VALUE!</v>
      </c>
      <c r="T26" s="334" t="b">
        <f t="shared" si="2"/>
        <v>1</v>
      </c>
    </row>
    <row r="27" spans="1:20" s="334" customFormat="1" ht="22.5" customHeight="1">
      <c r="A27" s="334" t="s">
        <v>67</v>
      </c>
      <c r="C27" s="751" t="s">
        <v>74</v>
      </c>
      <c r="D27" s="751"/>
      <c r="E27" s="752" t="e">
        <f>SUM(E24:E26)</f>
        <v>#VALUE!</v>
      </c>
      <c r="F27" s="742"/>
      <c r="G27" s="752" t="e">
        <f t="shared" si="0"/>
        <v>#VALUE!</v>
      </c>
      <c r="H27" s="745">
        <v>2803</v>
      </c>
      <c r="I27" s="745">
        <v>2808</v>
      </c>
      <c r="J27" s="745">
        <v>2801</v>
      </c>
      <c r="K27" s="487"/>
      <c r="L27" s="747">
        <v>11314</v>
      </c>
      <c r="M27" s="753"/>
      <c r="N27" s="747">
        <v>2840</v>
      </c>
      <c r="O27" s="747">
        <v>2827</v>
      </c>
      <c r="P27" s="747">
        <v>2805</v>
      </c>
      <c r="Q27" s="747">
        <v>2842</v>
      </c>
      <c r="R27" s="347"/>
      <c r="S27" s="334" t="e">
        <f t="shared" si="1"/>
        <v>#VALUE!</v>
      </c>
      <c r="T27" s="334" t="b">
        <f t="shared" si="2"/>
        <v>1</v>
      </c>
    </row>
    <row r="28" spans="1:20" s="334" customFormat="1" ht="22.5" customHeight="1">
      <c r="A28" s="334" t="s">
        <v>42</v>
      </c>
      <c r="C28" s="754" t="s">
        <v>75</v>
      </c>
      <c r="D28" s="754"/>
      <c r="E28" s="755" t="e">
        <f>(ROUND(_xll.EPMRetrieveData($A$1,$A$28,$A$2,$A$3,$A$4,$A$5,$C$6,$A$7,$A$10,E13)/1000000,0))-1</f>
        <v>#VALUE!</v>
      </c>
      <c r="F28" s="754"/>
      <c r="G28" s="755" t="e">
        <f t="shared" si="0"/>
        <v>#VALUE!</v>
      </c>
      <c r="H28" s="756">
        <v>104</v>
      </c>
      <c r="I28" s="756">
        <v>101</v>
      </c>
      <c r="J28" s="756">
        <v>102</v>
      </c>
      <c r="K28" s="754"/>
      <c r="L28" s="756">
        <v>358</v>
      </c>
      <c r="M28" s="746"/>
      <c r="N28" s="747">
        <v>94</v>
      </c>
      <c r="O28" s="747">
        <v>93</v>
      </c>
      <c r="P28" s="757">
        <v>86</v>
      </c>
      <c r="Q28" s="747">
        <v>85</v>
      </c>
      <c r="R28" s="347"/>
      <c r="S28" s="334" t="e">
        <f t="shared" si="1"/>
        <v>#VALUE!</v>
      </c>
      <c r="T28" s="334" t="b">
        <f t="shared" si="2"/>
        <v>1</v>
      </c>
    </row>
    <row r="29" spans="1:20" s="346" customFormat="1" ht="22.5" customHeight="1">
      <c r="C29" s="758" t="s">
        <v>112</v>
      </c>
      <c r="D29" s="758"/>
      <c r="E29" s="759" t="e">
        <f>E28+E27</f>
        <v>#VALUE!</v>
      </c>
      <c r="F29" s="758"/>
      <c r="G29" s="759" t="e">
        <f t="shared" si="0"/>
        <v>#VALUE!</v>
      </c>
      <c r="H29" s="760">
        <v>2907</v>
      </c>
      <c r="I29" s="760">
        <v>2909</v>
      </c>
      <c r="J29" s="760">
        <v>2903</v>
      </c>
      <c r="K29" s="758"/>
      <c r="L29" s="760">
        <v>11672</v>
      </c>
      <c r="M29" s="761"/>
      <c r="N29" s="760">
        <v>2934</v>
      </c>
      <c r="O29" s="760">
        <v>2920</v>
      </c>
      <c r="P29" s="760">
        <v>2891</v>
      </c>
      <c r="Q29" s="760">
        <v>2927</v>
      </c>
      <c r="R29" s="347"/>
      <c r="S29" s="334" t="e">
        <f t="shared" si="1"/>
        <v>#VALUE!</v>
      </c>
      <c r="T29" s="334" t="b">
        <f t="shared" si="2"/>
        <v>1</v>
      </c>
    </row>
    <row r="30" spans="1:20" s="334" customFormat="1" ht="22.5" customHeight="1">
      <c r="A30" s="334" t="s">
        <v>66</v>
      </c>
      <c r="C30" s="754" t="s">
        <v>53</v>
      </c>
      <c r="D30" s="754"/>
      <c r="E30" s="762" t="e">
        <f>((ROUND(_xll.EPMRetrieveData($A$1,$A$30,$A$2,$A$3,$A$4,$A$5,$C$7,$A$7,$A$10,E13)/1000000,0)))</f>
        <v>#VALUE!</v>
      </c>
      <c r="F30" s="754"/>
      <c r="G30" s="762" t="e">
        <f t="shared" si="0"/>
        <v>#VALUE!</v>
      </c>
      <c r="H30" s="756">
        <v>130</v>
      </c>
      <c r="I30" s="745">
        <v>73</v>
      </c>
      <c r="J30" s="745">
        <v>99</v>
      </c>
      <c r="K30" s="743"/>
      <c r="L30" s="745">
        <v>463</v>
      </c>
      <c r="M30" s="743"/>
      <c r="N30" s="745">
        <v>132</v>
      </c>
      <c r="O30" s="745">
        <v>86</v>
      </c>
      <c r="P30" s="745">
        <v>101</v>
      </c>
      <c r="Q30" s="745">
        <v>144</v>
      </c>
      <c r="R30" s="347"/>
      <c r="S30" s="334" t="e">
        <f t="shared" si="1"/>
        <v>#VALUE!</v>
      </c>
      <c r="T30" s="334" t="b">
        <f t="shared" si="2"/>
        <v>1</v>
      </c>
    </row>
    <row r="31" spans="1:20" s="334" customFormat="1" ht="22.5" customHeight="1">
      <c r="C31" s="754" t="s">
        <v>82</v>
      </c>
      <c r="D31" s="754"/>
      <c r="E31" s="763" t="e">
        <f>ROUND(_xll.EPMRetrieveData($A$1,$A$27,$A$2,$A$3,$A$4,$A$5,$C$7,$A$7,$A$10,E13)/1000000,0)</f>
        <v>#VALUE!</v>
      </c>
      <c r="F31" s="743"/>
      <c r="G31" s="763" t="e">
        <f t="shared" si="0"/>
        <v>#VALUE!</v>
      </c>
      <c r="H31" s="764">
        <v>9</v>
      </c>
      <c r="I31" s="764">
        <v>13</v>
      </c>
      <c r="J31" s="764">
        <v>11</v>
      </c>
      <c r="K31" s="743"/>
      <c r="L31" s="765">
        <v>43</v>
      </c>
      <c r="M31" s="746"/>
      <c r="N31" s="765">
        <v>13</v>
      </c>
      <c r="O31" s="765">
        <v>9</v>
      </c>
      <c r="P31" s="765">
        <v>11</v>
      </c>
      <c r="Q31" s="765">
        <v>10</v>
      </c>
      <c r="R31" s="347"/>
      <c r="S31" s="334" t="e">
        <f t="shared" si="1"/>
        <v>#VALUE!</v>
      </c>
      <c r="T31" s="334" t="b">
        <f t="shared" si="2"/>
        <v>1</v>
      </c>
    </row>
    <row r="32" spans="1:20" s="334" customFormat="1" ht="22.5" customHeight="1">
      <c r="C32" s="742" t="s">
        <v>76</v>
      </c>
      <c r="D32" s="742"/>
      <c r="E32" s="744" t="e">
        <f>E31+E30</f>
        <v>#VALUE!</v>
      </c>
      <c r="F32" s="742"/>
      <c r="G32" s="744" t="e">
        <f t="shared" si="0"/>
        <v>#VALUE!</v>
      </c>
      <c r="H32" s="745">
        <v>139</v>
      </c>
      <c r="I32" s="745">
        <v>86</v>
      </c>
      <c r="J32" s="745">
        <v>110</v>
      </c>
      <c r="K32" s="487"/>
      <c r="L32" s="747">
        <v>506</v>
      </c>
      <c r="M32" s="753"/>
      <c r="N32" s="747">
        <v>145</v>
      </c>
      <c r="O32" s="747">
        <v>95</v>
      </c>
      <c r="P32" s="747">
        <v>112</v>
      </c>
      <c r="Q32" s="747">
        <v>154</v>
      </c>
      <c r="R32" s="347"/>
      <c r="S32" s="334" t="e">
        <f t="shared" si="1"/>
        <v>#VALUE!</v>
      </c>
      <c r="T32" s="334" t="b">
        <f t="shared" si="2"/>
        <v>1</v>
      </c>
    </row>
    <row r="33" spans="1:24" s="334" customFormat="1" ht="22.5" customHeight="1">
      <c r="A33" s="334" t="s">
        <v>73</v>
      </c>
      <c r="C33" s="754" t="s">
        <v>77</v>
      </c>
      <c r="D33" s="754"/>
      <c r="E33" s="762" t="e">
        <f>ROUND(_xll.EPMRetrieveData($A$1,$A$33,$A$2,$A$3,$A$4,$A$5,$C$6,$A$7,$A$10,E13)/1000000,0)</f>
        <v>#VALUE!</v>
      </c>
      <c r="F33" s="754"/>
      <c r="G33" s="762" t="e">
        <f t="shared" si="0"/>
        <v>#VALUE!</v>
      </c>
      <c r="H33" s="756">
        <v>0</v>
      </c>
      <c r="I33" s="756">
        <v>0</v>
      </c>
      <c r="J33" s="756">
        <v>0</v>
      </c>
      <c r="K33" s="754"/>
      <c r="L33" s="756">
        <v>0</v>
      </c>
      <c r="M33" s="746"/>
      <c r="N33" s="757">
        <v>0</v>
      </c>
      <c r="O33" s="757">
        <v>0</v>
      </c>
      <c r="P33" s="757">
        <v>0</v>
      </c>
      <c r="Q33" s="757">
        <v>0</v>
      </c>
      <c r="R33" s="347"/>
      <c r="S33" s="334" t="e">
        <f t="shared" si="1"/>
        <v>#VALUE!</v>
      </c>
      <c r="T33" s="334" t="b">
        <f t="shared" si="2"/>
        <v>1</v>
      </c>
    </row>
    <row r="34" spans="1:24" s="346" customFormat="1" ht="22.5" customHeight="1">
      <c r="C34" s="758" t="s">
        <v>113</v>
      </c>
      <c r="D34" s="758"/>
      <c r="E34" s="759" t="e">
        <f>E33+E32</f>
        <v>#VALUE!</v>
      </c>
      <c r="F34" s="758"/>
      <c r="G34" s="759" t="e">
        <f t="shared" si="0"/>
        <v>#VALUE!</v>
      </c>
      <c r="H34" s="760">
        <v>139</v>
      </c>
      <c r="I34" s="760">
        <v>86</v>
      </c>
      <c r="J34" s="760">
        <v>110</v>
      </c>
      <c r="K34" s="758"/>
      <c r="L34" s="760">
        <v>506</v>
      </c>
      <c r="M34" s="761"/>
      <c r="N34" s="760">
        <v>145</v>
      </c>
      <c r="O34" s="760">
        <v>95</v>
      </c>
      <c r="P34" s="760">
        <v>112</v>
      </c>
      <c r="Q34" s="760">
        <v>154</v>
      </c>
      <c r="R34" s="347"/>
      <c r="S34" s="334" t="e">
        <f t="shared" si="1"/>
        <v>#VALUE!</v>
      </c>
      <c r="T34" s="334" t="b">
        <f t="shared" si="2"/>
        <v>1</v>
      </c>
    </row>
    <row r="35" spans="1:24" s="334" customFormat="1" ht="22.5" customHeight="1">
      <c r="A35" s="334" t="s">
        <v>43</v>
      </c>
      <c r="C35" s="742" t="s">
        <v>71</v>
      </c>
      <c r="D35" s="742"/>
      <c r="E35" s="762" t="e">
        <f>ROUND(_xll.EPMRetrieveData($A$1,$A$35,$A$2,$A$3,$A$4,$A$5,$C$7,$A$7,$A$10,E13)/1000000,0)</f>
        <v>#VALUE!</v>
      </c>
      <c r="F35" s="742"/>
      <c r="G35" s="762" t="e">
        <f t="shared" si="0"/>
        <v>#VALUE!</v>
      </c>
      <c r="H35" s="756">
        <v>2942</v>
      </c>
      <c r="I35" s="756">
        <v>2894</v>
      </c>
      <c r="J35" s="756">
        <v>2911</v>
      </c>
      <c r="K35" s="487"/>
      <c r="L35" s="747">
        <v>11820</v>
      </c>
      <c r="M35" s="753"/>
      <c r="N35" s="747">
        <v>2985</v>
      </c>
      <c r="O35" s="747">
        <v>2922</v>
      </c>
      <c r="P35" s="747">
        <v>2917</v>
      </c>
      <c r="Q35" s="747">
        <v>2996</v>
      </c>
      <c r="R35" s="347"/>
      <c r="S35" s="334" t="e">
        <f t="shared" si="1"/>
        <v>#VALUE!</v>
      </c>
      <c r="T35" s="334" t="b">
        <f t="shared" si="2"/>
        <v>1</v>
      </c>
    </row>
    <row r="36" spans="1:24" s="346" customFormat="1" ht="22.5" customHeight="1">
      <c r="C36" s="758" t="s">
        <v>70</v>
      </c>
      <c r="D36" s="758"/>
      <c r="E36" s="766" t="e">
        <f>E34+E29</f>
        <v>#VALUE!</v>
      </c>
      <c r="F36" s="758"/>
      <c r="G36" s="766" t="e">
        <f t="shared" si="0"/>
        <v>#VALUE!</v>
      </c>
      <c r="H36" s="767">
        <v>3046</v>
      </c>
      <c r="I36" s="767">
        <v>2995</v>
      </c>
      <c r="J36" s="767">
        <v>3013</v>
      </c>
      <c r="K36" s="758"/>
      <c r="L36" s="767">
        <v>12178</v>
      </c>
      <c r="M36" s="761"/>
      <c r="N36" s="767">
        <v>3079</v>
      </c>
      <c r="O36" s="767">
        <v>3015</v>
      </c>
      <c r="P36" s="767">
        <v>3003</v>
      </c>
      <c r="Q36" s="767">
        <v>3081</v>
      </c>
      <c r="R36" s="347"/>
      <c r="S36" s="334" t="e">
        <f t="shared" si="1"/>
        <v>#VALUE!</v>
      </c>
      <c r="T36" s="334" t="b">
        <f t="shared" si="2"/>
        <v>1</v>
      </c>
    </row>
    <row r="37" spans="1:24" s="334" customFormat="1" ht="22.5" customHeight="1">
      <c r="C37" s="392" t="s">
        <v>21</v>
      </c>
      <c r="D37" s="392"/>
      <c r="E37" s="856" t="e">
        <f>'BCE Inc. Seg Info HIST p5'!E31</f>
        <v>#VALUE!</v>
      </c>
      <c r="F37" s="392"/>
      <c r="G37" s="856" t="e">
        <f t="shared" si="0"/>
        <v>#VALUE!</v>
      </c>
      <c r="H37" s="768">
        <v>-1729</v>
      </c>
      <c r="I37" s="768">
        <v>-1680</v>
      </c>
      <c r="J37" s="768">
        <v>-1646</v>
      </c>
      <c r="K37" s="392"/>
      <c r="L37" s="768">
        <v>-6863</v>
      </c>
      <c r="M37" s="392"/>
      <c r="N37" s="768">
        <v>-1753</v>
      </c>
      <c r="O37" s="768">
        <v>-1682</v>
      </c>
      <c r="P37" s="768">
        <v>-1710</v>
      </c>
      <c r="Q37" s="768">
        <v>-1718</v>
      </c>
      <c r="R37" s="347"/>
      <c r="S37" s="334" t="e">
        <f t="shared" si="1"/>
        <v>#VALUE!</v>
      </c>
      <c r="T37" s="334" t="b">
        <f t="shared" si="2"/>
        <v>1</v>
      </c>
    </row>
    <row r="38" spans="1:24" s="334" customFormat="1" ht="22.5" customHeight="1">
      <c r="C38" s="393" t="s">
        <v>10</v>
      </c>
      <c r="D38" s="393"/>
      <c r="E38" s="857" t="e">
        <f>'BCE Inc. Seg Info HIST p5'!E39</f>
        <v>#VALUE!</v>
      </c>
      <c r="F38" s="393"/>
      <c r="G38" s="857" t="e">
        <f t="shared" si="0"/>
        <v>#VALUE!</v>
      </c>
      <c r="H38" s="769">
        <v>1317</v>
      </c>
      <c r="I38" s="769">
        <v>1315</v>
      </c>
      <c r="J38" s="769">
        <v>1367</v>
      </c>
      <c r="K38" s="393"/>
      <c r="L38" s="757">
        <v>5315</v>
      </c>
      <c r="M38" s="391"/>
      <c r="N38" s="757">
        <v>1326</v>
      </c>
      <c r="O38" s="757">
        <v>1333</v>
      </c>
      <c r="P38" s="757">
        <v>1293</v>
      </c>
      <c r="Q38" s="757">
        <v>1363</v>
      </c>
      <c r="R38" s="347"/>
      <c r="S38" s="334" t="e">
        <f t="shared" si="1"/>
        <v>#VALUE!</v>
      </c>
      <c r="T38" s="334" t="b">
        <f t="shared" si="2"/>
        <v>1</v>
      </c>
    </row>
    <row r="39" spans="1:24" s="348" customFormat="1" ht="22.5" customHeight="1">
      <c r="C39" s="389" t="s">
        <v>65</v>
      </c>
      <c r="D39" s="389"/>
      <c r="E39" s="770" t="e">
        <f>'BCE Inc. Seg Info HIST p5'!E40</f>
        <v>#VALUE!</v>
      </c>
      <c r="F39" s="389"/>
      <c r="G39" s="770" t="e">
        <f>'BCE Inc. Seg Info HIST p5'!G40</f>
        <v>#VALUE!</v>
      </c>
      <c r="H39" s="771">
        <v>0.432</v>
      </c>
      <c r="I39" s="771">
        <v>0.439</v>
      </c>
      <c r="J39" s="771">
        <v>0.45400000000000001</v>
      </c>
      <c r="K39" s="389"/>
      <c r="L39" s="772">
        <v>0.436</v>
      </c>
      <c r="M39" s="390"/>
      <c r="N39" s="772">
        <v>0.43099999999999999</v>
      </c>
      <c r="O39" s="772">
        <v>0.44212271973466005</v>
      </c>
      <c r="P39" s="772">
        <v>0.43099999999999999</v>
      </c>
      <c r="Q39" s="772">
        <v>0.442</v>
      </c>
      <c r="R39" s="349"/>
      <c r="S39" s="334"/>
      <c r="T39" s="334"/>
      <c r="U39" s="350"/>
      <c r="V39" s="350"/>
      <c r="W39" s="350"/>
      <c r="X39" s="350"/>
    </row>
    <row r="40" spans="1:24" s="334" customFormat="1" ht="12.75" customHeight="1">
      <c r="C40" s="393"/>
      <c r="D40" s="393"/>
      <c r="E40" s="744"/>
      <c r="F40" s="393"/>
      <c r="G40" s="744"/>
      <c r="H40" s="745"/>
      <c r="I40" s="745"/>
      <c r="J40" s="745"/>
      <c r="K40" s="393"/>
      <c r="L40" s="745"/>
      <c r="M40" s="392"/>
      <c r="N40" s="747"/>
      <c r="O40" s="745"/>
      <c r="P40" s="745"/>
      <c r="Q40" s="745"/>
      <c r="R40" s="347"/>
      <c r="U40" s="351"/>
      <c r="V40" s="351"/>
    </row>
    <row r="41" spans="1:24" s="334" customFormat="1" ht="22.5" customHeight="1">
      <c r="C41" s="392" t="s">
        <v>8</v>
      </c>
      <c r="D41" s="392"/>
      <c r="E41" s="762">
        <f>'BCE Inc. Seg Info HIST p5'!E49</f>
        <v>3887</v>
      </c>
      <c r="F41" s="392"/>
      <c r="G41" s="773">
        <f>'BCE Inc. Seg Info HIST p5'!G49</f>
        <v>1251</v>
      </c>
      <c r="H41" s="756">
        <v>1038</v>
      </c>
      <c r="I41" s="756">
        <v>910</v>
      </c>
      <c r="J41" s="756">
        <f>'BCE Inc. Seg Info HIST p5'!J49</f>
        <v>688</v>
      </c>
      <c r="K41" s="756">
        <f>'BCE Inc. Seg Info HIST p5'!K49</f>
        <v>0</v>
      </c>
      <c r="L41" s="756">
        <f>'BCE Inc. Seg Info HIST p5'!L49</f>
        <v>3612</v>
      </c>
      <c r="M41" s="756">
        <f>'BCE Inc. Seg Info HIST p5'!M49</f>
        <v>0</v>
      </c>
      <c r="N41" s="756">
        <f>'BCE Inc. Seg Info HIST p5'!N49</f>
        <v>1141</v>
      </c>
      <c r="O41" s="756">
        <f>'BCE Inc. Seg Info HIST p5'!O49</f>
        <v>884</v>
      </c>
      <c r="P41" s="756">
        <f>'BCE Inc. Seg Info HIST p5'!P49</f>
        <v>880</v>
      </c>
      <c r="Q41" s="747">
        <f>'BCE Inc. Seg Info HIST p5'!Q49</f>
        <v>707</v>
      </c>
      <c r="R41" s="347"/>
      <c r="S41" s="334" t="b">
        <f t="shared" si="1"/>
        <v>1</v>
      </c>
      <c r="T41" s="334" t="b">
        <f t="shared" si="2"/>
        <v>1</v>
      </c>
    </row>
    <row r="42" spans="1:24" s="352" customFormat="1" ht="22.5" customHeight="1">
      <c r="C42" s="774" t="s">
        <v>41</v>
      </c>
      <c r="D42" s="774"/>
      <c r="E42" s="775" t="e">
        <f>'BCE Inc. Seg Info HIST p5'!E50</f>
        <v>#VALUE!</v>
      </c>
      <c r="F42" s="775"/>
      <c r="G42" s="464" t="e">
        <f>'BCE Inc. Seg Info HIST p5'!G50</f>
        <v>#VALUE!</v>
      </c>
      <c r="H42" s="776">
        <v>0.34077478660538413</v>
      </c>
      <c r="I42" s="776">
        <v>0.30383973288814692</v>
      </c>
      <c r="J42" s="776">
        <f>'BCE Inc. Seg Info HIST p5'!J50</f>
        <v>0.22834384334550281</v>
      </c>
      <c r="K42" s="776" t="e">
        <f>'BCE Inc. Seg Info HIST p5'!K50</f>
        <v>#DIV/0!</v>
      </c>
      <c r="L42" s="776">
        <f>'BCE Inc. Seg Info HIST p5'!L50</f>
        <v>0.29660042699950728</v>
      </c>
      <c r="M42" s="776" t="e">
        <f>'BCE Inc. Seg Info HIST p5'!M50</f>
        <v>#DIV/0!</v>
      </c>
      <c r="N42" s="776">
        <f>'BCE Inc. Seg Info HIST p5'!N50</f>
        <v>0.37057486196817147</v>
      </c>
      <c r="O42" s="776">
        <f>'BCE Inc. Seg Info HIST p5'!O50</f>
        <v>0.29320066334991707</v>
      </c>
      <c r="P42" s="776">
        <f>'BCE Inc. Seg Info HIST p5'!P50</f>
        <v>0.29304029304029305</v>
      </c>
      <c r="Q42" s="777">
        <f>'BCE Inc. Seg Info HIST p5'!Q50</f>
        <v>0.22947095098993833</v>
      </c>
      <c r="R42" s="353"/>
      <c r="S42" s="334"/>
      <c r="T42" s="334"/>
    </row>
    <row r="43" spans="1:24" s="346" customFormat="1" ht="24.95" customHeight="1">
      <c r="B43" s="354"/>
      <c r="C43" s="740" t="s">
        <v>120</v>
      </c>
      <c r="D43" s="740"/>
      <c r="E43" s="489"/>
      <c r="F43" s="489"/>
      <c r="G43" s="489"/>
      <c r="H43" s="489"/>
      <c r="I43" s="489"/>
      <c r="J43" s="489"/>
      <c r="K43" s="740"/>
      <c r="L43" s="489"/>
      <c r="M43" s="489"/>
      <c r="N43" s="489"/>
      <c r="O43" s="489"/>
      <c r="P43" s="489"/>
      <c r="Q43" s="778"/>
      <c r="S43" s="334" t="b">
        <f t="shared" si="1"/>
        <v>1</v>
      </c>
      <c r="T43" s="334" t="b">
        <f t="shared" si="2"/>
        <v>1</v>
      </c>
    </row>
    <row r="44" spans="1:24" s="334" customFormat="1" ht="24.6" customHeight="1">
      <c r="C44" s="392" t="s">
        <v>105</v>
      </c>
      <c r="D44" s="392"/>
      <c r="E44" s="798">
        <v>201762</v>
      </c>
      <c r="F44" s="773"/>
      <c r="G44" s="798">
        <f>E44-H44-I44-J44</f>
        <v>63465.865849099995</v>
      </c>
      <c r="H44" s="787">
        <v>89652</v>
      </c>
      <c r="I44" s="787">
        <v>22619.999999999996</v>
      </c>
      <c r="J44" s="787">
        <v>26024.134150900001</v>
      </c>
      <c r="K44" s="394"/>
      <c r="L44" s="787">
        <v>152285</v>
      </c>
      <c r="M44" s="799"/>
      <c r="N44" s="787">
        <v>47618</v>
      </c>
      <c r="O44" s="787">
        <v>65779</v>
      </c>
      <c r="P44" s="799">
        <v>17680</v>
      </c>
      <c r="Q44" s="788">
        <v>21208</v>
      </c>
      <c r="S44" s="334" t="b">
        <f t="shared" si="1"/>
        <v>1</v>
      </c>
      <c r="T44" s="334" t="b">
        <f t="shared" si="2"/>
        <v>1</v>
      </c>
    </row>
    <row r="45" spans="1:24" s="352" customFormat="1" ht="24.6" customHeight="1">
      <c r="C45" s="392" t="s">
        <v>158</v>
      </c>
      <c r="D45" s="391"/>
      <c r="E45" s="779">
        <v>4258570</v>
      </c>
      <c r="F45" s="782"/>
      <c r="G45" s="779">
        <f>E45</f>
        <v>4258570</v>
      </c>
      <c r="H45" s="781">
        <v>4067038.85751</v>
      </c>
      <c r="I45" s="781">
        <v>3977386.85751</v>
      </c>
      <c r="J45" s="781">
        <v>3954766.85751</v>
      </c>
      <c r="K45" s="782"/>
      <c r="L45" s="781">
        <v>3861652.7233591001</v>
      </c>
      <c r="M45" s="782"/>
      <c r="N45" s="781">
        <v>3861652.7233591001</v>
      </c>
      <c r="O45" s="781">
        <v>3814034.6467358</v>
      </c>
      <c r="P45" s="782">
        <v>3748255.6467358</v>
      </c>
      <c r="Q45" s="783">
        <v>3730576</v>
      </c>
      <c r="S45" s="334"/>
      <c r="T45" s="334"/>
    </row>
    <row r="46" spans="1:24" s="346" customFormat="1" ht="24.95" customHeight="1">
      <c r="C46" s="740" t="s">
        <v>121</v>
      </c>
      <c r="D46" s="740"/>
      <c r="E46" s="740"/>
      <c r="F46" s="784"/>
      <c r="G46" s="785"/>
      <c r="H46" s="489"/>
      <c r="I46" s="489"/>
      <c r="J46" s="489"/>
      <c r="K46" s="740"/>
      <c r="L46" s="489"/>
      <c r="M46" s="489"/>
      <c r="N46" s="489"/>
      <c r="O46" s="489"/>
      <c r="P46" s="489"/>
      <c r="Q46" s="741"/>
      <c r="S46" s="334" t="b">
        <f t="shared" si="1"/>
        <v>1</v>
      </c>
      <c r="T46" s="334" t="b">
        <f t="shared" si="2"/>
        <v>1</v>
      </c>
    </row>
    <row r="47" spans="1:24" s="334" customFormat="1" ht="24.6" customHeight="1">
      <c r="C47" s="392" t="s">
        <v>137</v>
      </c>
      <c r="D47" s="391"/>
      <c r="E47" s="779">
        <v>5148</v>
      </c>
      <c r="F47" s="780"/>
      <c r="G47" s="779">
        <f>E47-H47-I47-J47</f>
        <v>14183</v>
      </c>
      <c r="H47" s="781">
        <v>10853</v>
      </c>
      <c r="I47" s="781">
        <v>-11527</v>
      </c>
      <c r="J47" s="781">
        <v>-8361</v>
      </c>
      <c r="K47" s="396"/>
      <c r="L47" s="781">
        <v>2530</v>
      </c>
      <c r="M47" s="782"/>
      <c r="N47" s="781">
        <v>6049</v>
      </c>
      <c r="O47" s="781">
        <v>10521</v>
      </c>
      <c r="P47" s="783">
        <v>-4928</v>
      </c>
      <c r="Q47" s="783">
        <v>-9112</v>
      </c>
      <c r="S47" s="334" t="b">
        <f t="shared" si="1"/>
        <v>1</v>
      </c>
      <c r="T47" s="334" t="b">
        <f t="shared" si="2"/>
        <v>1</v>
      </c>
    </row>
    <row r="48" spans="1:24" s="334" customFormat="1" ht="24.6" customHeight="1">
      <c r="C48" s="392" t="s">
        <v>146</v>
      </c>
      <c r="D48" s="391"/>
      <c r="E48" s="779">
        <v>94400</v>
      </c>
      <c r="F48" s="782"/>
      <c r="G48" s="779">
        <f>E48-H48-I48-J48</f>
        <v>40209</v>
      </c>
      <c r="H48" s="781">
        <v>38093</v>
      </c>
      <c r="I48" s="781">
        <v>3838</v>
      </c>
      <c r="J48" s="781">
        <v>12260</v>
      </c>
      <c r="K48" s="396"/>
      <c r="L48" s="781">
        <v>76068</v>
      </c>
      <c r="M48" s="782"/>
      <c r="N48" s="781">
        <v>29191</v>
      </c>
      <c r="O48" s="781">
        <v>31641</v>
      </c>
      <c r="P48" s="783">
        <v>4540</v>
      </c>
      <c r="Q48" s="783">
        <v>10696</v>
      </c>
      <c r="S48" s="334" t="b">
        <f t="shared" si="1"/>
        <v>1</v>
      </c>
      <c r="T48" s="334" t="b">
        <f t="shared" si="2"/>
        <v>1</v>
      </c>
    </row>
    <row r="49" spans="1:20" s="334" customFormat="1" ht="24.6" customHeight="1">
      <c r="C49" s="392" t="s">
        <v>85</v>
      </c>
      <c r="D49" s="391"/>
      <c r="E49" s="786">
        <v>-89252</v>
      </c>
      <c r="F49" s="396"/>
      <c r="G49" s="780">
        <f>E49-H49-I49-J49</f>
        <v>-26026</v>
      </c>
      <c r="H49" s="783">
        <v>-27240</v>
      </c>
      <c r="I49" s="787">
        <v>-15365</v>
      </c>
      <c r="J49" s="787">
        <v>-20621</v>
      </c>
      <c r="K49" s="394"/>
      <c r="L49" s="783">
        <v>-73538</v>
      </c>
      <c r="M49" s="782"/>
      <c r="N49" s="783">
        <v>-23142</v>
      </c>
      <c r="O49" s="783">
        <v>-21120</v>
      </c>
      <c r="P49" s="783">
        <v>-9468</v>
      </c>
      <c r="Q49" s="788">
        <v>-19808</v>
      </c>
      <c r="S49" s="334" t="b">
        <f t="shared" si="1"/>
        <v>1</v>
      </c>
      <c r="T49" s="334" t="b">
        <f t="shared" si="2"/>
        <v>1</v>
      </c>
    </row>
    <row r="50" spans="1:20" s="334" customFormat="1" ht="24.95" customHeight="1">
      <c r="C50" s="392" t="s">
        <v>159</v>
      </c>
      <c r="D50" s="391"/>
      <c r="E50" s="789">
        <f>SUM(E51:E52)</f>
        <v>2751498</v>
      </c>
      <c r="F50" s="396"/>
      <c r="G50" s="790">
        <f>E50</f>
        <v>2751498</v>
      </c>
      <c r="H50" s="783">
        <v>2734999.5638286001</v>
      </c>
      <c r="I50" s="787">
        <v>2724147.1380113</v>
      </c>
      <c r="J50" s="787">
        <v>2735674.1380113</v>
      </c>
      <c r="K50" s="394"/>
      <c r="L50" s="783">
        <v>2735010.1380113</v>
      </c>
      <c r="M50" s="782"/>
      <c r="N50" s="783">
        <v>2735010.1380113</v>
      </c>
      <c r="O50" s="783">
        <v>2728961.1380113</v>
      </c>
      <c r="P50" s="783">
        <v>2718440.1380113</v>
      </c>
      <c r="Q50" s="788">
        <v>2723368</v>
      </c>
    </row>
    <row r="51" spans="1:20" s="334" customFormat="1" ht="24.95" customHeight="1">
      <c r="C51" s="392" t="s">
        <v>160</v>
      </c>
      <c r="D51" s="391"/>
      <c r="E51" s="779">
        <v>1988181</v>
      </c>
      <c r="F51" s="396"/>
      <c r="G51" s="790">
        <f>E51</f>
        <v>1988181</v>
      </c>
      <c r="H51" s="781">
        <v>1945656.5638287</v>
      </c>
      <c r="I51" s="787">
        <v>1907564.1380113999</v>
      </c>
      <c r="J51" s="787">
        <v>1903726.1380113999</v>
      </c>
      <c r="K51" s="394"/>
      <c r="L51" s="781">
        <v>1882441.1380113999</v>
      </c>
      <c r="M51" s="782"/>
      <c r="N51" s="781">
        <v>1882441.1380113999</v>
      </c>
      <c r="O51" s="781">
        <v>1853250.1380113999</v>
      </c>
      <c r="P51" s="783">
        <v>1821609.1380113999</v>
      </c>
      <c r="Q51" s="788">
        <v>1817069</v>
      </c>
    </row>
    <row r="52" spans="1:20" s="334" customFormat="1" ht="24.95" customHeight="1">
      <c r="C52" s="392" t="s">
        <v>85</v>
      </c>
      <c r="D52" s="391"/>
      <c r="E52" s="780">
        <v>763317</v>
      </c>
      <c r="F52" s="396"/>
      <c r="G52" s="791">
        <f>E52</f>
        <v>763317</v>
      </c>
      <c r="H52" s="781">
        <v>789342.9999999</v>
      </c>
      <c r="I52" s="787">
        <v>816582.9999999</v>
      </c>
      <c r="J52" s="787">
        <v>831947.9999999</v>
      </c>
      <c r="K52" s="394"/>
      <c r="L52" s="781">
        <v>852568.9999999</v>
      </c>
      <c r="M52" s="782"/>
      <c r="N52" s="781">
        <v>852568.9999999</v>
      </c>
      <c r="O52" s="781">
        <v>875710.9999999</v>
      </c>
      <c r="P52" s="783">
        <v>896830.9999999</v>
      </c>
      <c r="Q52" s="788">
        <v>906299</v>
      </c>
    </row>
    <row r="53" spans="1:20" s="346" customFormat="1" ht="24.6" customHeight="1">
      <c r="A53" s="355"/>
      <c r="B53" s="355"/>
      <c r="C53" s="792" t="s">
        <v>122</v>
      </c>
      <c r="D53" s="792"/>
      <c r="E53" s="792"/>
      <c r="F53" s="740"/>
      <c r="G53" s="489"/>
      <c r="H53" s="793"/>
      <c r="I53" s="489"/>
      <c r="J53" s="489"/>
      <c r="K53" s="740"/>
      <c r="L53" s="489"/>
      <c r="M53" s="489"/>
      <c r="N53" s="489"/>
      <c r="O53" s="489"/>
      <c r="P53" s="489"/>
      <c r="Q53" s="794"/>
      <c r="S53" s="334" t="b">
        <f t="shared" si="1"/>
        <v>1</v>
      </c>
      <c r="T53" s="334" t="b">
        <f t="shared" si="2"/>
        <v>1</v>
      </c>
    </row>
    <row r="54" spans="1:20" s="334" customFormat="1" ht="24.6" customHeight="1">
      <c r="C54" s="795" t="s">
        <v>92</v>
      </c>
      <c r="D54" s="515"/>
      <c r="E54" s="796">
        <v>-175788</v>
      </c>
      <c r="F54" s="780"/>
      <c r="G54" s="779">
        <f>E54-H54-I54-J54</f>
        <v>-37878</v>
      </c>
      <c r="H54" s="757">
        <v>-42853</v>
      </c>
      <c r="I54" s="757">
        <v>-52712</v>
      </c>
      <c r="J54" s="757">
        <v>-42345</v>
      </c>
      <c r="K54" s="797"/>
      <c r="L54" s="757">
        <v>-185327</v>
      </c>
      <c r="M54" s="757"/>
      <c r="N54" s="757">
        <v>-40211</v>
      </c>
      <c r="O54" s="757">
        <v>-42755</v>
      </c>
      <c r="P54" s="757">
        <v>-51292</v>
      </c>
      <c r="Q54" s="757">
        <v>-51069</v>
      </c>
      <c r="S54" s="334" t="b">
        <f t="shared" si="1"/>
        <v>1</v>
      </c>
      <c r="T54" s="334" t="b">
        <f t="shared" si="2"/>
        <v>1</v>
      </c>
    </row>
    <row r="55" spans="1:20" s="334" customFormat="1" ht="26.25" customHeight="1">
      <c r="C55" s="795" t="s">
        <v>161</v>
      </c>
      <c r="D55" s="515"/>
      <c r="E55" s="796">
        <v>2190771</v>
      </c>
      <c r="F55" s="782"/>
      <c r="G55" s="796">
        <f>E55</f>
        <v>2190771</v>
      </c>
      <c r="H55" s="757">
        <v>2164151</v>
      </c>
      <c r="I55" s="757">
        <v>2207004</v>
      </c>
      <c r="J55" s="757">
        <v>2259716</v>
      </c>
      <c r="K55" s="797"/>
      <c r="L55" s="757">
        <v>2298605</v>
      </c>
      <c r="M55" s="757"/>
      <c r="N55" s="757">
        <v>2298605</v>
      </c>
      <c r="O55" s="757">
        <v>2338816.0000001001</v>
      </c>
      <c r="P55" s="757">
        <v>2381571.0000001001</v>
      </c>
      <c r="Q55" s="757">
        <v>2432863</v>
      </c>
    </row>
    <row r="56" spans="1:20" ht="15" customHeight="1">
      <c r="D56" s="336"/>
      <c r="E56" s="336"/>
      <c r="F56" s="336"/>
      <c r="G56" s="336"/>
      <c r="H56" s="336"/>
      <c r="I56" s="336"/>
      <c r="J56" s="365"/>
      <c r="K56" s="336"/>
      <c r="L56" s="336"/>
      <c r="M56" s="336"/>
      <c r="N56" s="336"/>
      <c r="O56" s="336"/>
      <c r="P56" s="336"/>
      <c r="Q56" s="365"/>
    </row>
    <row r="57" spans="1:20" ht="24.75" customHeight="1">
      <c r="C57" s="519" t="s">
        <v>95</v>
      </c>
      <c r="D57" s="1727" t="s">
        <v>162</v>
      </c>
      <c r="E57" s="1727"/>
      <c r="F57" s="1727"/>
      <c r="G57" s="1727"/>
      <c r="H57" s="1727"/>
      <c r="I57" s="1727"/>
      <c r="J57" s="1727"/>
      <c r="K57" s="1727"/>
      <c r="L57" s="1727"/>
      <c r="M57" s="1727"/>
      <c r="N57" s="1727"/>
      <c r="O57" s="1727"/>
      <c r="P57" s="1727"/>
      <c r="Q57" s="1727"/>
    </row>
    <row r="58" spans="1:20" ht="40.5" customHeight="1">
      <c r="C58" s="519" t="s">
        <v>135</v>
      </c>
      <c r="D58" s="1727" t="s">
        <v>145</v>
      </c>
      <c r="E58" s="1727"/>
      <c r="F58" s="1727"/>
      <c r="G58" s="1727"/>
      <c r="H58" s="1727"/>
      <c r="I58" s="1727"/>
      <c r="J58" s="1727"/>
      <c r="K58" s="1727"/>
      <c r="L58" s="1727"/>
      <c r="M58" s="1727"/>
      <c r="N58" s="1727"/>
      <c r="O58" s="1727"/>
      <c r="P58" s="1727"/>
      <c r="Q58" s="1727"/>
    </row>
    <row r="59" spans="1:20" ht="15" customHeight="1">
      <c r="C59" s="357"/>
      <c r="D59" s="1733"/>
      <c r="E59" s="1733"/>
      <c r="F59" s="1733"/>
      <c r="G59" s="1733"/>
      <c r="H59" s="1733"/>
      <c r="I59" s="1733"/>
      <c r="J59" s="1733"/>
      <c r="K59" s="1733"/>
      <c r="L59" s="1733"/>
      <c r="M59" s="1733"/>
      <c r="N59" s="1733"/>
      <c r="O59" s="1733"/>
      <c r="P59" s="1733"/>
      <c r="Q59" s="1733"/>
    </row>
    <row r="60" spans="1:20" ht="15" customHeight="1">
      <c r="C60" s="358"/>
      <c r="D60" s="1733"/>
      <c r="E60" s="1733"/>
      <c r="F60" s="1733"/>
      <c r="G60" s="1733"/>
      <c r="H60" s="1733"/>
      <c r="I60" s="1733"/>
      <c r="J60" s="1733"/>
      <c r="K60" s="1733"/>
      <c r="L60" s="1733"/>
      <c r="M60" s="1733"/>
      <c r="N60" s="1733"/>
      <c r="O60" s="1733"/>
      <c r="P60" s="1733"/>
      <c r="Q60" s="1733"/>
    </row>
    <row r="61" spans="1:20" ht="15" customHeight="1">
      <c r="C61" s="358"/>
      <c r="D61" s="358"/>
      <c r="E61" s="356"/>
      <c r="F61" s="356"/>
      <c r="G61" s="356"/>
      <c r="H61" s="356"/>
      <c r="I61" s="356"/>
    </row>
    <row r="62" spans="1:20" ht="15" customHeight="1">
      <c r="C62" s="23"/>
      <c r="D62" s="23"/>
    </row>
    <row r="63" spans="1:20" ht="15" customHeight="1">
      <c r="C63" s="23"/>
      <c r="D63" s="23"/>
    </row>
    <row r="64" spans="1:20" ht="15" customHeight="1"/>
    <row r="65" spans="4:17" ht="15" customHeight="1"/>
    <row r="66" spans="4:17" ht="25.5">
      <c r="D66" s="505" t="s">
        <v>74</v>
      </c>
      <c r="E66" s="505" t="e">
        <f>SUM(E24:E26)=E27</f>
        <v>#VALUE!</v>
      </c>
      <c r="F66" s="505"/>
      <c r="G66" s="505"/>
      <c r="H66" s="505" t="b">
        <f>SUM(H24:H26)=H27</f>
        <v>1</v>
      </c>
      <c r="I66" s="505" t="b">
        <f>SUM(I24:I26)=I27</f>
        <v>1</v>
      </c>
      <c r="J66" s="505" t="b">
        <f t="shared" ref="J66:Q66" si="3">SUM(J24:J26)=J27</f>
        <v>1</v>
      </c>
      <c r="K66" s="505" t="b">
        <f t="shared" si="3"/>
        <v>1</v>
      </c>
      <c r="L66" s="516" t="b">
        <f t="shared" si="3"/>
        <v>1</v>
      </c>
      <c r="M66" s="505" t="b">
        <f t="shared" si="3"/>
        <v>1</v>
      </c>
      <c r="N66" s="505" t="b">
        <f t="shared" si="3"/>
        <v>1</v>
      </c>
      <c r="O66" s="505" t="b">
        <f t="shared" si="3"/>
        <v>1</v>
      </c>
      <c r="P66" s="505" t="b">
        <f t="shared" si="3"/>
        <v>1</v>
      </c>
      <c r="Q66" s="505" t="b">
        <f t="shared" si="3"/>
        <v>1</v>
      </c>
    </row>
    <row r="67" spans="4:17" ht="25.5">
      <c r="D67" s="505" t="s">
        <v>112</v>
      </c>
      <c r="E67" s="505" t="e">
        <f>(E27+E28)=E29</f>
        <v>#VALUE!</v>
      </c>
      <c r="F67" s="505"/>
      <c r="G67" s="505"/>
      <c r="H67" s="505" t="b">
        <f>(H27+H28)=H29</f>
        <v>1</v>
      </c>
      <c r="I67" s="505" t="b">
        <f>(I27+I28)=I29</f>
        <v>1</v>
      </c>
      <c r="J67" s="505" t="b">
        <f t="shared" ref="J67:Q67" si="4">(J27+J28)=J29</f>
        <v>1</v>
      </c>
      <c r="K67" s="505" t="b">
        <f t="shared" si="4"/>
        <v>1</v>
      </c>
      <c r="L67" s="505" t="b">
        <f t="shared" si="4"/>
        <v>1</v>
      </c>
      <c r="M67" s="505" t="b">
        <f t="shared" si="4"/>
        <v>1</v>
      </c>
      <c r="N67" s="505" t="b">
        <f t="shared" si="4"/>
        <v>1</v>
      </c>
      <c r="O67" s="505" t="b">
        <f t="shared" si="4"/>
        <v>1</v>
      </c>
      <c r="P67" s="505" t="b">
        <f t="shared" si="4"/>
        <v>1</v>
      </c>
      <c r="Q67" s="505" t="b">
        <f t="shared" si="4"/>
        <v>1</v>
      </c>
    </row>
    <row r="68" spans="4:17" ht="25.5">
      <c r="D68" s="505" t="s">
        <v>76</v>
      </c>
      <c r="E68" s="505" t="e">
        <f>(E30+E31)=E32</f>
        <v>#VALUE!</v>
      </c>
      <c r="F68" s="505"/>
      <c r="G68" s="505"/>
      <c r="H68" s="505" t="b">
        <f>(H30+H31)=H32</f>
        <v>1</v>
      </c>
      <c r="I68" s="505" t="b">
        <f>(I30+I31)=I32</f>
        <v>1</v>
      </c>
      <c r="J68" s="505" t="b">
        <f t="shared" ref="J68:Q68" si="5">(J30+J31)=J32</f>
        <v>1</v>
      </c>
      <c r="K68" s="505" t="b">
        <f t="shared" si="5"/>
        <v>1</v>
      </c>
      <c r="L68" s="505" t="b">
        <f t="shared" si="5"/>
        <v>1</v>
      </c>
      <c r="M68" s="505" t="b">
        <f t="shared" si="5"/>
        <v>1</v>
      </c>
      <c r="N68" s="505" t="b">
        <f t="shared" si="5"/>
        <v>1</v>
      </c>
      <c r="O68" s="505" t="b">
        <f t="shared" si="5"/>
        <v>1</v>
      </c>
      <c r="P68" s="505" t="b">
        <f t="shared" si="5"/>
        <v>1</v>
      </c>
      <c r="Q68" s="505" t="b">
        <f t="shared" si="5"/>
        <v>1</v>
      </c>
    </row>
    <row r="69" spans="4:17" ht="25.5">
      <c r="D69" s="505" t="s">
        <v>71</v>
      </c>
      <c r="E69" s="505" t="e">
        <f>(E27+E32)=E35</f>
        <v>#VALUE!</v>
      </c>
      <c r="F69" s="505"/>
      <c r="G69" s="505"/>
      <c r="H69" s="505" t="b">
        <f>(H27+H32)=H35</f>
        <v>1</v>
      </c>
      <c r="I69" s="505" t="b">
        <f>(I27+I32)=I35</f>
        <v>1</v>
      </c>
      <c r="J69" s="505" t="b">
        <f t="shared" ref="J69:Q69" si="6">(J27+J32)=J35</f>
        <v>1</v>
      </c>
      <c r="K69" s="505" t="b">
        <f t="shared" si="6"/>
        <v>1</v>
      </c>
      <c r="L69" s="505" t="b">
        <f t="shared" si="6"/>
        <v>1</v>
      </c>
      <c r="M69" s="505" t="b">
        <f t="shared" si="6"/>
        <v>1</v>
      </c>
      <c r="N69" s="505" t="b">
        <f t="shared" si="6"/>
        <v>1</v>
      </c>
      <c r="O69" s="505" t="b">
        <f t="shared" si="6"/>
        <v>1</v>
      </c>
      <c r="P69" s="505" t="b">
        <f t="shared" si="6"/>
        <v>1</v>
      </c>
      <c r="Q69" s="505" t="b">
        <f t="shared" si="6"/>
        <v>1</v>
      </c>
    </row>
    <row r="70" spans="4:17" ht="25.5">
      <c r="D70" s="505" t="s">
        <v>70</v>
      </c>
      <c r="E70" s="505" t="e">
        <f>(E29+E34)=E36</f>
        <v>#VALUE!</v>
      </c>
      <c r="H70" s="505" t="b">
        <f>(H29+H34)=H36</f>
        <v>1</v>
      </c>
      <c r="I70" s="505" t="b">
        <f>(I29+I34)=I36</f>
        <v>1</v>
      </c>
      <c r="J70" s="505" t="b">
        <f t="shared" ref="J70:Q70" si="7">(J29+J34)=J36</f>
        <v>1</v>
      </c>
      <c r="K70" s="505" t="b">
        <f t="shared" si="7"/>
        <v>1</v>
      </c>
      <c r="L70" s="505" t="b">
        <f t="shared" si="7"/>
        <v>1</v>
      </c>
      <c r="M70" s="505" t="b">
        <f t="shared" si="7"/>
        <v>1</v>
      </c>
      <c r="N70" s="505" t="b">
        <f t="shared" si="7"/>
        <v>1</v>
      </c>
      <c r="O70" s="505" t="b">
        <f t="shared" si="7"/>
        <v>1</v>
      </c>
      <c r="P70" s="505" t="b">
        <f t="shared" si="7"/>
        <v>1</v>
      </c>
      <c r="Q70" s="505" t="b">
        <f t="shared" si="7"/>
        <v>1</v>
      </c>
    </row>
    <row r="71" spans="4:17" ht="25.5">
      <c r="D71" s="505" t="s">
        <v>10</v>
      </c>
      <c r="E71" s="505" t="e">
        <f>(E36+E37)=E38</f>
        <v>#VALUE!</v>
      </c>
      <c r="H71" s="505" t="b">
        <f>(H36+H37)=H38</f>
        <v>1</v>
      </c>
      <c r="I71" s="505" t="b">
        <f>(I36+I37)=I38</f>
        <v>1</v>
      </c>
      <c r="J71" s="505" t="b">
        <f t="shared" ref="J71:Q71" si="8">(J36+J37)=J38</f>
        <v>1</v>
      </c>
      <c r="K71" s="505" t="b">
        <f t="shared" si="8"/>
        <v>1</v>
      </c>
      <c r="L71" s="505" t="b">
        <f t="shared" si="8"/>
        <v>1</v>
      </c>
      <c r="M71" s="505" t="b">
        <f t="shared" si="8"/>
        <v>1</v>
      </c>
      <c r="N71" s="505" t="b">
        <f t="shared" si="8"/>
        <v>1</v>
      </c>
      <c r="O71" s="505" t="b">
        <f t="shared" si="8"/>
        <v>1</v>
      </c>
      <c r="P71" s="505" t="b">
        <f t="shared" si="8"/>
        <v>1</v>
      </c>
      <c r="Q71" s="505" t="b">
        <f t="shared" si="8"/>
        <v>1</v>
      </c>
    </row>
    <row r="72" spans="4:17" ht="15" customHeight="1"/>
    <row r="73" spans="4:17" ht="15" customHeight="1"/>
    <row r="74" spans="4:17" ht="15" customHeight="1"/>
    <row r="75" spans="4:17" ht="15" customHeight="1"/>
    <row r="76" spans="4:17" ht="15" customHeight="1"/>
    <row r="77" spans="4:17" ht="15" customHeight="1"/>
    <row r="78" spans="4:17" ht="15" customHeight="1"/>
    <row r="79" spans="4:17" ht="15" customHeight="1"/>
    <row r="80" spans="4:1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sheetData>
  <mergeCells count="3">
    <mergeCell ref="D59:Q60"/>
    <mergeCell ref="D57:Q57"/>
    <mergeCell ref="D58:Q58"/>
  </mergeCells>
  <printOptions horizontalCentered="1"/>
  <pageMargins left="0.51181102362204722" right="0.51181102362204722" top="0.51181102362204722" bottom="0.51181102362204722" header="0.51181102362204722" footer="0.51181102362204722"/>
  <pageSetup scale="40" firstPageNumber="2" orientation="landscape" useFirstPageNumber="1" r:id="rId1"/>
  <headerFooter>
    <oddFooter>&amp;R&amp;"Helvetica,Regular"&amp;17BCE Supplementary Financial Information - Fourth Quarter 2022 Page 9</oddFooter>
  </headerFooter>
  <colBreaks count="1" manualBreakCount="1">
    <brk id="17" max="1048575" man="1"/>
  </colBreaks>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31745" r:id="rId7" name="FPMExcelClientSheetOptionstb1">
          <controlPr defaultSize="0" autoLine="0" r:id="rId8">
            <anchor moveWithCells="1" sizeWithCells="1">
              <from>
                <xdr:col>0</xdr:col>
                <xdr:colOff>0</xdr:colOff>
                <xdr:row>15</xdr:row>
                <xdr:rowOff>0</xdr:rowOff>
              </from>
              <to>
                <xdr:col>0</xdr:col>
                <xdr:colOff>9525</xdr:colOff>
                <xdr:row>15</xdr:row>
                <xdr:rowOff>0</xdr:rowOff>
              </to>
            </anchor>
          </controlPr>
        </control>
      </mc:Choice>
      <mc:Fallback>
        <control shapeId="31745" r:id="rId7" name="FPMExcelClientSheetOptionstb1"/>
      </mc:Fallback>
    </mc:AlternateContent>
  </control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A406E-4670-4B77-8C5F-245A0A72FC26}">
  <sheetPr codeName="Sheet26">
    <pageSetUpPr fitToPage="1"/>
  </sheetPr>
  <dimension ref="A1:Q75"/>
  <sheetViews>
    <sheetView showGridLines="0" view="pageBreakPreview" zoomScale="60" zoomScaleNormal="70" zoomScalePageLayoutView="62" workbookViewId="0"/>
  </sheetViews>
  <sheetFormatPr defaultColWidth="9.140625" defaultRowHeight="26.25" outlineLevelRow="1"/>
  <cols>
    <col min="1" max="1" width="3.7109375" style="194" customWidth="1"/>
    <col min="2" max="2" width="212" style="194" customWidth="1"/>
    <col min="3" max="3" width="50.7109375" style="194" customWidth="1"/>
    <col min="4" max="4" width="24.28515625" style="335" customWidth="1"/>
    <col min="5" max="5" width="1.140625" style="335" customWidth="1"/>
    <col min="6" max="6" width="24.28515625" style="334" customWidth="1"/>
    <col min="7" max="7" width="1.140625" style="334" customWidth="1"/>
    <col min="8" max="10" width="24.28515625" style="334" customWidth="1"/>
    <col min="11" max="11" width="24.28515625" style="335" customWidth="1"/>
    <col min="12" max="12" width="2.140625" style="220" customWidth="1"/>
    <col min="13" max="16384" width="9.140625" style="220"/>
  </cols>
  <sheetData>
    <row r="1" spans="1:11" ht="27.75">
      <c r="A1" s="534"/>
      <c r="B1" s="534"/>
      <c r="C1" s="534"/>
      <c r="D1" s="874"/>
      <c r="E1" s="874"/>
      <c r="F1" s="874"/>
      <c r="G1" s="874"/>
      <c r="H1" s="874"/>
      <c r="I1" s="873"/>
      <c r="J1" s="873"/>
      <c r="K1" s="1134" t="s">
        <v>273</v>
      </c>
    </row>
    <row r="2" spans="1:11" ht="32.25" customHeight="1">
      <c r="A2" s="534"/>
      <c r="B2" s="534"/>
      <c r="C2" s="534"/>
      <c r="D2" s="193"/>
      <c r="E2" s="193"/>
      <c r="F2" s="1082" t="s">
        <v>60</v>
      </c>
      <c r="G2" s="193"/>
      <c r="H2" s="193"/>
      <c r="I2" s="194"/>
      <c r="J2" s="194"/>
      <c r="K2" s="193"/>
    </row>
    <row r="3" spans="1:11" s="999" customFormat="1" ht="24.75" customHeight="1">
      <c r="A3" s="904" t="s">
        <v>463</v>
      </c>
      <c r="B3" s="880"/>
      <c r="C3" s="1671"/>
      <c r="D3" s="1128" t="s">
        <v>386</v>
      </c>
      <c r="E3" s="490"/>
      <c r="F3" s="1129" t="s">
        <v>239</v>
      </c>
      <c r="G3" s="342"/>
      <c r="H3" s="1127" t="s">
        <v>367</v>
      </c>
      <c r="I3" s="1127" t="s">
        <v>213</v>
      </c>
      <c r="J3" s="1127" t="s">
        <v>214</v>
      </c>
      <c r="K3" s="1127" t="s">
        <v>215</v>
      </c>
    </row>
    <row r="4" spans="1:11" s="999" customFormat="1" ht="23.25">
      <c r="A4" s="1132" t="s">
        <v>274</v>
      </c>
      <c r="B4" s="938"/>
      <c r="C4" s="792"/>
      <c r="D4" s="793"/>
      <c r="E4" s="792"/>
      <c r="F4" s="792"/>
      <c r="G4" s="792"/>
      <c r="H4" s="793"/>
      <c r="I4" s="792"/>
      <c r="J4" s="792"/>
      <c r="K4" s="792"/>
    </row>
    <row r="5" spans="1:11" s="999" customFormat="1" ht="23.25">
      <c r="A5" s="392" t="s">
        <v>269</v>
      </c>
      <c r="B5" s="392"/>
      <c r="C5" s="392"/>
      <c r="D5" s="1180">
        <v>520493</v>
      </c>
      <c r="E5" s="891"/>
      <c r="F5" s="1182">
        <v>2125363</v>
      </c>
      <c r="G5" s="957"/>
      <c r="H5" s="1183">
        <v>631520</v>
      </c>
      <c r="I5" s="1184">
        <v>514661</v>
      </c>
      <c r="J5" s="1184">
        <v>510597</v>
      </c>
      <c r="K5" s="1184">
        <v>468585</v>
      </c>
    </row>
    <row r="6" spans="1:11" s="999" customFormat="1" ht="23.25">
      <c r="A6" s="893" t="s">
        <v>270</v>
      </c>
      <c r="B6" s="893"/>
      <c r="C6" s="893"/>
      <c r="D6" s="1473">
        <v>386211</v>
      </c>
      <c r="E6" s="891"/>
      <c r="F6" s="1182">
        <v>1428620</v>
      </c>
      <c r="G6" s="957"/>
      <c r="H6" s="1183">
        <v>461325</v>
      </c>
      <c r="I6" s="1184">
        <v>315607</v>
      </c>
      <c r="J6" s="1184">
        <v>331438</v>
      </c>
      <c r="K6" s="1184">
        <v>320250</v>
      </c>
    </row>
    <row r="7" spans="1:11" s="999" customFormat="1" ht="23.25">
      <c r="A7" s="894" t="s">
        <v>271</v>
      </c>
      <c r="B7" s="894"/>
      <c r="C7" s="894"/>
      <c r="D7" s="1474">
        <v>134282</v>
      </c>
      <c r="E7" s="490"/>
      <c r="F7" s="1189">
        <v>696743</v>
      </c>
      <c r="G7" s="957"/>
      <c r="H7" s="1188">
        <v>170195</v>
      </c>
      <c r="I7" s="1189">
        <v>199054</v>
      </c>
      <c r="J7" s="1189">
        <v>179159</v>
      </c>
      <c r="K7" s="1189">
        <v>148335</v>
      </c>
    </row>
    <row r="8" spans="1:11" s="999" customFormat="1" ht="23.25">
      <c r="A8" s="392" t="s">
        <v>275</v>
      </c>
      <c r="B8" s="392"/>
      <c r="C8" s="392"/>
      <c r="D8" s="1473">
        <v>5054</v>
      </c>
      <c r="E8" s="1061"/>
      <c r="F8" s="1184">
        <v>214551</v>
      </c>
      <c r="G8" s="957"/>
      <c r="H8" s="1183">
        <v>52650</v>
      </c>
      <c r="I8" s="1184">
        <v>68018</v>
      </c>
      <c r="J8" s="1184">
        <v>94479</v>
      </c>
      <c r="K8" s="1230">
        <v>-596</v>
      </c>
    </row>
    <row r="9" spans="1:11" s="999" customFormat="1" ht="23.25" customHeight="1">
      <c r="A9" s="893" t="s">
        <v>270</v>
      </c>
      <c r="B9" s="893"/>
      <c r="C9" s="893"/>
      <c r="D9" s="1473">
        <v>16947</v>
      </c>
      <c r="E9" s="1061"/>
      <c r="F9" s="1184">
        <v>102584</v>
      </c>
      <c r="G9" s="957"/>
      <c r="H9" s="1183">
        <v>56124</v>
      </c>
      <c r="I9" s="1184">
        <v>11511</v>
      </c>
      <c r="J9" s="1184">
        <v>44547</v>
      </c>
      <c r="K9" s="1184">
        <v>-9598</v>
      </c>
    </row>
    <row r="10" spans="1:11" s="999" customFormat="1" ht="23.25">
      <c r="A10" s="894" t="s">
        <v>271</v>
      </c>
      <c r="B10" s="894"/>
      <c r="C10" s="894"/>
      <c r="D10" s="1474">
        <v>-11893</v>
      </c>
      <c r="E10" s="490"/>
      <c r="F10" s="1189">
        <v>111967</v>
      </c>
      <c r="G10" s="957"/>
      <c r="H10" s="1189">
        <v>-3474</v>
      </c>
      <c r="I10" s="1189">
        <v>56507</v>
      </c>
      <c r="J10" s="1189">
        <v>49932</v>
      </c>
      <c r="K10" s="1189">
        <v>9002</v>
      </c>
    </row>
    <row r="11" spans="1:11" s="999" customFormat="1" ht="27.75">
      <c r="A11" s="1087" t="s">
        <v>396</v>
      </c>
      <c r="B11" s="392"/>
      <c r="C11" s="392"/>
      <c r="D11" s="1475">
        <v>10322638</v>
      </c>
      <c r="E11" s="1061"/>
      <c r="F11" s="1182">
        <v>10451584</v>
      </c>
      <c r="G11" s="957"/>
      <c r="H11" s="1193">
        <v>10451584</v>
      </c>
      <c r="I11" s="1182">
        <v>10398934</v>
      </c>
      <c r="J11" s="1182">
        <v>10382457</v>
      </c>
      <c r="K11" s="1182">
        <v>10287978</v>
      </c>
    </row>
    <row r="12" spans="1:11" s="999" customFormat="1" ht="25.5" customHeight="1">
      <c r="A12" s="893" t="s">
        <v>448</v>
      </c>
      <c r="B12" s="878"/>
      <c r="C12" s="878"/>
      <c r="D12" s="1475">
        <v>9567426</v>
      </c>
      <c r="E12" s="1061"/>
      <c r="F12" s="1182">
        <v>9581479</v>
      </c>
      <c r="G12" s="957"/>
      <c r="H12" s="1193">
        <v>9581479</v>
      </c>
      <c r="I12" s="1182">
        <v>9525355</v>
      </c>
      <c r="J12" s="1182">
        <v>9565385</v>
      </c>
      <c r="K12" s="1182">
        <v>9520838</v>
      </c>
    </row>
    <row r="13" spans="1:11" s="999" customFormat="1" ht="27.75">
      <c r="A13" s="893" t="s">
        <v>397</v>
      </c>
      <c r="B13" s="893"/>
      <c r="C13" s="893"/>
      <c r="D13" s="1473">
        <v>755212</v>
      </c>
      <c r="E13" s="490"/>
      <c r="F13" s="1184">
        <v>870105</v>
      </c>
      <c r="G13" s="957"/>
      <c r="H13" s="1183">
        <v>870105</v>
      </c>
      <c r="I13" s="1184">
        <v>873579</v>
      </c>
      <c r="J13" s="1184">
        <v>817072</v>
      </c>
      <c r="K13" s="1184">
        <v>767140</v>
      </c>
    </row>
    <row r="14" spans="1:11" s="999" customFormat="1" ht="26.45" customHeight="1">
      <c r="A14" s="1133" t="s">
        <v>419</v>
      </c>
      <c r="B14" s="1160"/>
      <c r="C14" s="1160"/>
      <c r="D14" s="1476">
        <v>56.61</v>
      </c>
      <c r="E14" s="490"/>
      <c r="F14" s="1194">
        <v>57.36</v>
      </c>
      <c r="G14" s="957"/>
      <c r="H14" s="1194">
        <v>56.72</v>
      </c>
      <c r="I14" s="1194">
        <v>58.04</v>
      </c>
      <c r="J14" s="1194">
        <v>57.61</v>
      </c>
      <c r="K14" s="1194">
        <v>57.08</v>
      </c>
    </row>
    <row r="15" spans="1:11" s="999" customFormat="1" ht="27.75">
      <c r="A15" s="392" t="s">
        <v>420</v>
      </c>
      <c r="B15" s="392"/>
      <c r="C15" s="392"/>
      <c r="D15" s="1477">
        <v>1.6799999999999999E-2</v>
      </c>
      <c r="E15" s="1062"/>
      <c r="F15" s="1195">
        <v>1.5599999999999999E-2</v>
      </c>
      <c r="G15" s="395"/>
      <c r="H15" s="1195">
        <v>1.8700000000000001E-2</v>
      </c>
      <c r="I15" s="1195">
        <v>1.4500000000000001E-2</v>
      </c>
      <c r="J15" s="1195">
        <v>1.3599999999999999E-2</v>
      </c>
      <c r="K15" s="1195">
        <v>1.55E-2</v>
      </c>
    </row>
    <row r="16" spans="1:11" s="999" customFormat="1" ht="27.75">
      <c r="A16" s="893" t="s">
        <v>400</v>
      </c>
      <c r="B16" s="1161"/>
      <c r="C16" s="1161"/>
      <c r="D16" s="1477">
        <v>1.34E-2</v>
      </c>
      <c r="E16" s="1062"/>
      <c r="F16" s="1195">
        <v>1.2200000000000001E-2</v>
      </c>
      <c r="G16" s="395"/>
      <c r="H16" s="1195">
        <v>1.49E-2</v>
      </c>
      <c r="I16" s="1195">
        <v>1.1299999999999999E-2</v>
      </c>
      <c r="J16" s="1195">
        <v>1.06E-2</v>
      </c>
      <c r="K16" s="1195">
        <v>1.21E-2</v>
      </c>
    </row>
    <row r="17" spans="1:17" s="999" customFormat="1" ht="27.75">
      <c r="A17" s="893" t="s">
        <v>397</v>
      </c>
      <c r="B17" s="795"/>
      <c r="C17" s="795"/>
      <c r="D17" s="1477">
        <v>5.9700000000000003E-2</v>
      </c>
      <c r="E17" s="1062"/>
      <c r="F17" s="1195">
        <v>5.4699999999999999E-2</v>
      </c>
      <c r="G17" s="395"/>
      <c r="H17" s="1195">
        <v>5.9299999999999999E-2</v>
      </c>
      <c r="I17" s="1195">
        <v>5.0999999999999997E-2</v>
      </c>
      <c r="J17" s="1195">
        <v>5.0599999999999999E-2</v>
      </c>
      <c r="K17" s="1195">
        <v>5.7700000000000001E-2</v>
      </c>
    </row>
    <row r="18" spans="1:17" s="999" customFormat="1" ht="23.25">
      <c r="A18" s="792" t="s">
        <v>276</v>
      </c>
      <c r="B18" s="792"/>
      <c r="C18" s="792"/>
      <c r="D18" s="896"/>
      <c r="E18" s="896"/>
      <c r="F18" s="897"/>
      <c r="G18" s="958"/>
      <c r="H18" s="959"/>
      <c r="I18" s="959"/>
      <c r="J18" s="896"/>
      <c r="K18" s="896"/>
    </row>
    <row r="19" spans="1:17" s="999" customFormat="1" ht="23.25">
      <c r="A19" s="893" t="s">
        <v>272</v>
      </c>
      <c r="B19" s="795"/>
      <c r="C19" s="795"/>
      <c r="D19" s="1180">
        <v>81326</v>
      </c>
      <c r="E19" s="891"/>
      <c r="F19" s="1183">
        <v>324002</v>
      </c>
      <c r="G19" s="877"/>
      <c r="H19" s="1183">
        <v>107011</v>
      </c>
      <c r="I19" s="1183">
        <v>83505</v>
      </c>
      <c r="J19" s="1184">
        <v>97502</v>
      </c>
      <c r="K19" s="1183">
        <v>35984</v>
      </c>
    </row>
    <row r="20" spans="1:17" s="217" customFormat="1" ht="27.75">
      <c r="A20" s="893" t="s">
        <v>396</v>
      </c>
      <c r="B20" s="795"/>
      <c r="C20" s="795"/>
      <c r="D20" s="1475">
        <v>3348007</v>
      </c>
      <c r="E20" s="891"/>
      <c r="F20" s="1193">
        <v>3359565</v>
      </c>
      <c r="G20" s="877"/>
      <c r="H20" s="1193">
        <v>3359565</v>
      </c>
      <c r="I20" s="1193">
        <v>3252554</v>
      </c>
      <c r="J20" s="1193">
        <v>3176916</v>
      </c>
      <c r="K20" s="1193">
        <v>3079414</v>
      </c>
      <c r="L20" s="220"/>
      <c r="M20" s="220"/>
      <c r="N20" s="220"/>
      <c r="O20" s="220"/>
      <c r="P20" s="220"/>
      <c r="Q20" s="220"/>
    </row>
    <row r="21" spans="1:17" s="217" customFormat="1" ht="24.75" customHeight="1">
      <c r="A21" s="899" t="s">
        <v>421</v>
      </c>
      <c r="B21" s="740"/>
      <c r="C21" s="740"/>
      <c r="D21" s="489"/>
      <c r="E21" s="489"/>
      <c r="F21" s="489"/>
      <c r="G21" s="489"/>
      <c r="H21" s="489"/>
      <c r="I21" s="489"/>
      <c r="J21" s="489"/>
      <c r="K21" s="489"/>
      <c r="L21" s="220"/>
      <c r="M21" s="220"/>
      <c r="N21" s="220"/>
      <c r="O21" s="220"/>
      <c r="P21" s="220"/>
      <c r="Q21" s="220"/>
    </row>
    <row r="22" spans="1:17" s="525" customFormat="1" ht="23.25">
      <c r="A22" s="795"/>
      <c r="B22" s="392" t="s">
        <v>401</v>
      </c>
      <c r="C22" s="392"/>
      <c r="D22" s="1180">
        <v>13919</v>
      </c>
      <c r="E22" s="961"/>
      <c r="F22" s="1181">
        <v>52113</v>
      </c>
      <c r="G22" s="950"/>
      <c r="H22" s="1181">
        <v>19326</v>
      </c>
      <c r="I22" s="1181">
        <v>24431</v>
      </c>
      <c r="J22" s="1181">
        <v>4612</v>
      </c>
      <c r="K22" s="1181">
        <v>3744</v>
      </c>
      <c r="L22" s="220"/>
      <c r="M22" s="220"/>
      <c r="N22" s="220"/>
      <c r="O22" s="220"/>
      <c r="P22" s="220"/>
      <c r="Q22" s="220"/>
    </row>
    <row r="23" spans="1:17" s="525" customFormat="1" ht="23.25">
      <c r="A23" s="795"/>
      <c r="B23" s="392" t="s">
        <v>402</v>
      </c>
      <c r="C23" s="392"/>
      <c r="D23" s="1180">
        <v>3863</v>
      </c>
      <c r="E23" s="961"/>
      <c r="F23" s="1181">
        <v>5698</v>
      </c>
      <c r="G23" s="961"/>
      <c r="H23" s="1181">
        <v>1046</v>
      </c>
      <c r="I23" s="1181">
        <v>4652</v>
      </c>
      <c r="J23" s="1196">
        <v>0</v>
      </c>
      <c r="K23" s="1196">
        <v>0</v>
      </c>
      <c r="L23" s="220"/>
      <c r="M23" s="220"/>
      <c r="N23" s="220"/>
      <c r="O23" s="220"/>
      <c r="P23" s="220"/>
      <c r="Q23" s="220"/>
    </row>
    <row r="24" spans="1:17" s="525" customFormat="1" ht="23.25">
      <c r="A24" s="1345" t="s">
        <v>409</v>
      </c>
      <c r="B24" s="393"/>
      <c r="C24" s="393"/>
      <c r="D24" s="1478">
        <v>17782</v>
      </c>
      <c r="E24" s="961"/>
      <c r="F24" s="1479">
        <v>57811</v>
      </c>
      <c r="G24" s="950"/>
      <c r="H24" s="1479">
        <v>20372</v>
      </c>
      <c r="I24" s="1479">
        <v>29083</v>
      </c>
      <c r="J24" s="1479">
        <v>4612</v>
      </c>
      <c r="K24" s="1479">
        <v>3744</v>
      </c>
      <c r="L24" s="220"/>
      <c r="M24" s="220"/>
      <c r="N24" s="220"/>
      <c r="O24" s="220"/>
      <c r="P24" s="220"/>
      <c r="Q24" s="220"/>
    </row>
    <row r="25" spans="1:17" s="525" customFormat="1" ht="27.75">
      <c r="A25" s="795"/>
      <c r="B25" s="392" t="s">
        <v>403</v>
      </c>
      <c r="C25" s="392"/>
      <c r="D25" s="1179">
        <v>4454296</v>
      </c>
      <c r="E25" s="961"/>
      <c r="F25" s="1192">
        <v>4621463</v>
      </c>
      <c r="G25" s="950"/>
      <c r="H25" s="1192">
        <v>4621463</v>
      </c>
      <c r="I25" s="1192">
        <v>4602137</v>
      </c>
      <c r="J25" s="1192">
        <v>4577706</v>
      </c>
      <c r="K25" s="1192">
        <v>4573094</v>
      </c>
      <c r="L25" s="220"/>
      <c r="M25" s="220"/>
      <c r="N25" s="220"/>
      <c r="O25" s="220"/>
      <c r="P25" s="220"/>
      <c r="Q25" s="220"/>
    </row>
    <row r="26" spans="1:17" s="525" customFormat="1" ht="27.75" customHeight="1">
      <c r="A26" s="795"/>
      <c r="B26" s="392" t="s">
        <v>404</v>
      </c>
      <c r="C26" s="392"/>
      <c r="D26" s="1180">
        <v>439393</v>
      </c>
      <c r="E26" s="961"/>
      <c r="F26" s="1181">
        <v>435530</v>
      </c>
      <c r="G26" s="961"/>
      <c r="H26" s="1181">
        <v>435530</v>
      </c>
      <c r="I26" s="1181">
        <v>447513</v>
      </c>
      <c r="J26" s="1196">
        <v>0</v>
      </c>
      <c r="K26" s="1196">
        <v>0</v>
      </c>
      <c r="L26" s="220"/>
      <c r="M26" s="220"/>
      <c r="N26" s="220"/>
      <c r="O26" s="220"/>
      <c r="P26" s="220"/>
      <c r="Q26" s="220"/>
    </row>
    <row r="27" spans="1:17" s="1058" customFormat="1">
      <c r="A27" s="1345" t="s">
        <v>408</v>
      </c>
      <c r="B27" s="393"/>
      <c r="C27" s="393"/>
      <c r="D27" s="1480">
        <v>4893689</v>
      </c>
      <c r="E27" s="961"/>
      <c r="F27" s="1481">
        <v>5056993</v>
      </c>
      <c r="G27" s="394"/>
      <c r="H27" s="1481">
        <v>5056993</v>
      </c>
      <c r="I27" s="1481">
        <v>5049650</v>
      </c>
      <c r="J27" s="1481">
        <v>4577706</v>
      </c>
      <c r="K27" s="1481">
        <v>4573094</v>
      </c>
      <c r="L27" s="1669"/>
      <c r="M27" s="1669"/>
      <c r="N27" s="1669"/>
      <c r="O27" s="1669"/>
      <c r="P27" s="1669"/>
      <c r="Q27" s="1669"/>
    </row>
    <row r="28" spans="1:17" s="1058" customFormat="1" ht="23.25">
      <c r="A28" s="1345"/>
      <c r="B28" s="393"/>
      <c r="C28" s="1670"/>
      <c r="D28" s="960"/>
      <c r="E28" s="961"/>
      <c r="F28" s="1409"/>
      <c r="G28" s="394"/>
      <c r="H28" s="1409"/>
      <c r="I28" s="1409"/>
      <c r="J28" s="1409"/>
      <c r="K28" s="1409"/>
      <c r="L28" s="1669"/>
      <c r="M28" s="1669"/>
      <c r="N28" s="1669"/>
      <c r="O28" s="1669"/>
      <c r="P28" s="1669"/>
      <c r="Q28" s="1669"/>
    </row>
    <row r="29" spans="1:17" s="217" customFormat="1" ht="26.25" customHeight="1">
      <c r="A29" s="1392" t="s">
        <v>452</v>
      </c>
      <c r="B29" s="1383"/>
      <c r="C29" s="740"/>
      <c r="D29" s="1382"/>
      <c r="E29" s="1382"/>
      <c r="F29" s="1382"/>
      <c r="G29" s="1382"/>
      <c r="H29" s="1382"/>
      <c r="I29" s="1382"/>
      <c r="J29" s="1382"/>
      <c r="K29" s="1381"/>
      <c r="L29" s="220"/>
      <c r="M29" s="220"/>
      <c r="N29" s="220"/>
      <c r="O29" s="220"/>
      <c r="P29" s="220"/>
      <c r="Q29" s="220"/>
    </row>
    <row r="30" spans="1:17" ht="26.25" customHeight="1">
      <c r="A30" s="1401" t="s">
        <v>405</v>
      </c>
      <c r="B30" s="900"/>
      <c r="C30" s="900"/>
      <c r="D30" s="391"/>
      <c r="E30" s="391"/>
      <c r="F30" s="391"/>
      <c r="G30" s="391"/>
      <c r="H30" s="391"/>
      <c r="I30" s="391"/>
      <c r="J30" s="391"/>
      <c r="K30" s="940"/>
    </row>
    <row r="31" spans="1:17" s="525" customFormat="1" ht="23.25">
      <c r="A31" s="1402"/>
      <c r="B31" s="392" t="s">
        <v>401</v>
      </c>
      <c r="C31" s="392"/>
      <c r="D31" s="1228">
        <v>42750</v>
      </c>
      <c r="E31" s="1409"/>
      <c r="F31" s="1183">
        <v>218138</v>
      </c>
      <c r="G31" s="960"/>
      <c r="H31" s="1183">
        <v>55460</v>
      </c>
      <c r="I31" s="1183">
        <v>66766</v>
      </c>
      <c r="J31" s="1183">
        <v>47920</v>
      </c>
      <c r="K31" s="1482">
        <v>47992</v>
      </c>
      <c r="L31" s="220"/>
      <c r="M31" s="220"/>
      <c r="N31" s="220"/>
      <c r="O31" s="220"/>
      <c r="P31" s="220"/>
      <c r="Q31" s="220"/>
    </row>
    <row r="32" spans="1:17" s="525" customFormat="1" ht="23.25">
      <c r="A32" s="1402"/>
      <c r="B32" s="392" t="s">
        <v>402</v>
      </c>
      <c r="C32" s="392"/>
      <c r="D32" s="1228">
        <v>6775</v>
      </c>
      <c r="E32" s="1409"/>
      <c r="F32" s="1183">
        <v>14208</v>
      </c>
      <c r="G32" s="1409"/>
      <c r="H32" s="1183">
        <v>5640</v>
      </c>
      <c r="I32" s="1183">
        <v>8568</v>
      </c>
      <c r="J32" s="1235">
        <v>0</v>
      </c>
      <c r="K32" s="1483">
        <v>0</v>
      </c>
      <c r="L32" s="220"/>
      <c r="M32" s="220"/>
      <c r="N32" s="220"/>
      <c r="O32" s="220"/>
      <c r="P32" s="220"/>
      <c r="Q32" s="220"/>
    </row>
    <row r="33" spans="1:17" s="525" customFormat="1" ht="23.25">
      <c r="A33" s="1405" t="s">
        <v>409</v>
      </c>
      <c r="B33" s="393"/>
      <c r="C33" s="393"/>
      <c r="D33" s="1478">
        <v>49525</v>
      </c>
      <c r="E33" s="1409"/>
      <c r="F33" s="1479">
        <v>232346</v>
      </c>
      <c r="G33" s="960"/>
      <c r="H33" s="1479">
        <v>61100</v>
      </c>
      <c r="I33" s="1479">
        <v>75334</v>
      </c>
      <c r="J33" s="1479">
        <v>47920</v>
      </c>
      <c r="K33" s="1484">
        <v>47992</v>
      </c>
      <c r="L33" s="220"/>
      <c r="M33" s="220"/>
      <c r="N33" s="220"/>
      <c r="O33" s="220"/>
      <c r="P33" s="220"/>
      <c r="Q33" s="220"/>
    </row>
    <row r="34" spans="1:17" s="525" customFormat="1" ht="27.75" customHeight="1">
      <c r="A34" s="1402"/>
      <c r="B34" s="795" t="s">
        <v>403</v>
      </c>
      <c r="C34" s="795"/>
      <c r="D34" s="1198">
        <v>3203082</v>
      </c>
      <c r="E34" s="1409"/>
      <c r="F34" s="1193">
        <v>3285288</v>
      </c>
      <c r="G34" s="960"/>
      <c r="H34" s="1193">
        <v>3285288</v>
      </c>
      <c r="I34" s="1193">
        <v>3229828</v>
      </c>
      <c r="J34" s="1193">
        <v>3163062</v>
      </c>
      <c r="K34" s="1485">
        <v>3115142</v>
      </c>
      <c r="L34" s="220"/>
      <c r="M34" s="220"/>
      <c r="N34" s="220"/>
      <c r="O34" s="220"/>
      <c r="P34" s="220"/>
      <c r="Q34" s="220"/>
    </row>
    <row r="35" spans="1:17" s="525" customFormat="1" ht="27.75" customHeight="1">
      <c r="A35" s="1402"/>
      <c r="B35" s="795" t="s">
        <v>404</v>
      </c>
      <c r="C35" s="795"/>
      <c r="D35" s="1228">
        <v>368643</v>
      </c>
      <c r="E35" s="1409"/>
      <c r="F35" s="1183">
        <v>361868</v>
      </c>
      <c r="G35" s="1409"/>
      <c r="H35" s="1183">
        <v>361868</v>
      </c>
      <c r="I35" s="1183">
        <v>367183</v>
      </c>
      <c r="J35" s="1235">
        <v>0</v>
      </c>
      <c r="K35" s="1483">
        <v>0</v>
      </c>
      <c r="L35" s="220"/>
      <c r="M35" s="220"/>
      <c r="N35" s="220"/>
      <c r="O35" s="220"/>
      <c r="P35" s="220"/>
      <c r="Q35" s="220"/>
    </row>
    <row r="36" spans="1:17" s="525" customFormat="1" outlineLevel="1">
      <c r="A36" s="1407" t="s">
        <v>408</v>
      </c>
      <c r="B36" s="1408"/>
      <c r="C36" s="1408"/>
      <c r="D36" s="1486">
        <v>3571725</v>
      </c>
      <c r="E36" s="1410"/>
      <c r="F36" s="1487">
        <v>3647156</v>
      </c>
      <c r="G36" s="1411">
        <v>0</v>
      </c>
      <c r="H36" s="1487">
        <v>3647156</v>
      </c>
      <c r="I36" s="1487">
        <v>3597011</v>
      </c>
      <c r="J36" s="1487">
        <v>3163062</v>
      </c>
      <c r="K36" s="1488">
        <v>3115142</v>
      </c>
      <c r="L36" s="220"/>
      <c r="M36" s="220"/>
      <c r="N36" s="220"/>
      <c r="O36" s="220"/>
      <c r="P36" s="220"/>
      <c r="Q36" s="220"/>
    </row>
    <row r="37" spans="1:17" s="525" customFormat="1" ht="23.25" outlineLevel="1">
      <c r="A37" s="795"/>
      <c r="B37" s="392"/>
      <c r="C37" s="392"/>
      <c r="D37" s="960"/>
      <c r="E37" s="961"/>
      <c r="F37" s="1409"/>
      <c r="G37" s="394"/>
      <c r="H37" s="1409"/>
      <c r="I37" s="1409"/>
      <c r="J37" s="1409"/>
      <c r="K37" s="1409"/>
      <c r="L37" s="220"/>
      <c r="M37" s="220"/>
      <c r="N37" s="220"/>
      <c r="O37" s="220"/>
      <c r="P37" s="220"/>
      <c r="Q37" s="220"/>
    </row>
    <row r="38" spans="1:17" s="217" customFormat="1" ht="27" customHeight="1">
      <c r="A38" s="740" t="s">
        <v>450</v>
      </c>
      <c r="B38" s="792"/>
      <c r="C38" s="792"/>
      <c r="D38" s="489"/>
      <c r="E38" s="489"/>
      <c r="F38" s="489"/>
      <c r="G38" s="784"/>
      <c r="H38" s="785"/>
      <c r="I38" s="489"/>
      <c r="J38" s="489"/>
      <c r="K38" s="489"/>
      <c r="L38" s="220"/>
      <c r="M38" s="220"/>
      <c r="N38" s="220"/>
      <c r="O38" s="220"/>
      <c r="P38" s="220"/>
      <c r="Q38" s="220"/>
    </row>
    <row r="39" spans="1:17" s="525" customFormat="1" ht="23.25">
      <c r="A39" s="795"/>
      <c r="B39" s="392" t="s">
        <v>401</v>
      </c>
      <c r="C39" s="392"/>
      <c r="D39" s="1180">
        <v>10103</v>
      </c>
      <c r="E39" s="961"/>
      <c r="F39" s="1181">
        <v>30636</v>
      </c>
      <c r="G39" s="961"/>
      <c r="H39" s="1181">
        <v>64067</v>
      </c>
      <c r="I39" s="1181">
        <v>-1609</v>
      </c>
      <c r="J39" s="1181">
        <v>-15851</v>
      </c>
      <c r="K39" s="1181">
        <v>-15971</v>
      </c>
    </row>
    <row r="40" spans="1:17" s="525" customFormat="1" ht="23.25">
      <c r="A40" s="795"/>
      <c r="B40" s="392" t="s">
        <v>402</v>
      </c>
      <c r="C40" s="392"/>
      <c r="D40" s="1197">
        <v>-215</v>
      </c>
      <c r="E40" s="961"/>
      <c r="F40" s="1196">
        <v>-250</v>
      </c>
      <c r="G40" s="961"/>
      <c r="H40" s="1196">
        <v>-193</v>
      </c>
      <c r="I40" s="1196">
        <v>-57</v>
      </c>
      <c r="J40" s="1196">
        <v>0</v>
      </c>
      <c r="K40" s="1196">
        <v>0</v>
      </c>
    </row>
    <row r="41" spans="1:17" s="525" customFormat="1" ht="23.25">
      <c r="A41" s="1345" t="s">
        <v>410</v>
      </c>
      <c r="B41" s="392"/>
      <c r="C41" s="392"/>
      <c r="D41" s="1478">
        <v>9888</v>
      </c>
      <c r="E41" s="961"/>
      <c r="F41" s="1479">
        <v>30386</v>
      </c>
      <c r="G41" s="961"/>
      <c r="H41" s="1479">
        <v>63874</v>
      </c>
      <c r="I41" s="1479">
        <v>-1666</v>
      </c>
      <c r="J41" s="1479">
        <v>-15851</v>
      </c>
      <c r="K41" s="1479">
        <v>-15971</v>
      </c>
    </row>
    <row r="42" spans="1:17" s="525" customFormat="1" ht="27.75">
      <c r="A42" s="795"/>
      <c r="B42" s="392" t="s">
        <v>411</v>
      </c>
      <c r="C42" s="392"/>
      <c r="D42" s="1179">
        <v>2149965</v>
      </c>
      <c r="E42" s="961"/>
      <c r="F42" s="1182">
        <v>2161748</v>
      </c>
      <c r="G42" s="394"/>
      <c r="H42" s="1182">
        <v>2161748</v>
      </c>
      <c r="I42" s="1192">
        <v>2097681</v>
      </c>
      <c r="J42" s="1192">
        <v>2099290</v>
      </c>
      <c r="K42" s="1192">
        <v>2115141</v>
      </c>
    </row>
    <row r="43" spans="1:17" s="525" customFormat="1" ht="27.75">
      <c r="A43" s="795"/>
      <c r="B43" s="392" t="s">
        <v>412</v>
      </c>
      <c r="C43" s="392"/>
      <c r="D43" s="1180">
        <v>5624</v>
      </c>
      <c r="E43" s="961"/>
      <c r="F43" s="1181">
        <v>5839</v>
      </c>
      <c r="G43" s="961"/>
      <c r="H43" s="1181">
        <v>5839</v>
      </c>
      <c r="I43" s="1181">
        <v>6032</v>
      </c>
      <c r="J43" s="1196">
        <v>0</v>
      </c>
      <c r="K43" s="1196">
        <v>0</v>
      </c>
    </row>
    <row r="44" spans="1:17" s="525" customFormat="1">
      <c r="A44" s="900" t="s">
        <v>446</v>
      </c>
      <c r="D44" s="1480">
        <v>2155589</v>
      </c>
      <c r="E44" s="961"/>
      <c r="F44" s="1481">
        <v>2167587</v>
      </c>
      <c r="G44" s="394"/>
      <c r="H44" s="1481">
        <v>2167587</v>
      </c>
      <c r="I44" s="1481">
        <v>2103713</v>
      </c>
      <c r="J44" s="1481">
        <v>2099290</v>
      </c>
      <c r="K44" s="1481">
        <v>2115141</v>
      </c>
    </row>
    <row r="45" spans="1:17" s="525" customFormat="1" ht="23.25" hidden="1">
      <c r="A45" s="900"/>
      <c r="D45" s="1009">
        <v>2070342</v>
      </c>
      <c r="E45" s="961"/>
      <c r="F45" s="948">
        <v>2070342</v>
      </c>
      <c r="G45" s="396"/>
      <c r="H45" s="962">
        <v>2070342</v>
      </c>
      <c r="I45" s="948">
        <v>2046805</v>
      </c>
      <c r="J45" s="948">
        <v>0</v>
      </c>
      <c r="K45" s="948">
        <v>2070342</v>
      </c>
    </row>
    <row r="46" spans="1:17" s="525" customFormat="1" ht="23.25" hidden="1">
      <c r="A46" s="900"/>
      <c r="D46" s="1009">
        <v>654950</v>
      </c>
      <c r="E46" s="961"/>
      <c r="F46" s="948">
        <v>654950</v>
      </c>
      <c r="G46" s="396"/>
      <c r="H46" s="962">
        <v>654950</v>
      </c>
      <c r="I46" s="948">
        <v>680805</v>
      </c>
      <c r="J46" s="948">
        <v>0</v>
      </c>
      <c r="K46" s="948">
        <v>654950</v>
      </c>
    </row>
    <row r="47" spans="1:17" s="525" customFormat="1" ht="23.25">
      <c r="A47" s="1399" t="s">
        <v>277</v>
      </c>
      <c r="B47" s="792"/>
      <c r="C47" s="792"/>
      <c r="D47" s="489"/>
      <c r="E47" s="489"/>
      <c r="F47" s="793"/>
      <c r="G47" s="740"/>
      <c r="H47" s="489"/>
      <c r="I47" s="793"/>
      <c r="J47" s="489"/>
      <c r="K47" s="489"/>
    </row>
    <row r="48" spans="1:17" s="525" customFormat="1" ht="23.25">
      <c r="A48" s="878"/>
      <c r="B48" s="392" t="s">
        <v>401</v>
      </c>
      <c r="C48" s="392"/>
      <c r="D48" s="1185">
        <v>-42128</v>
      </c>
      <c r="E48" s="887"/>
      <c r="F48" s="1184">
        <v>-173734</v>
      </c>
      <c r="G48" s="950"/>
      <c r="H48" s="1181">
        <v>-38738</v>
      </c>
      <c r="I48" s="1181">
        <v>-42866</v>
      </c>
      <c r="J48" s="1184">
        <v>-44700</v>
      </c>
      <c r="K48" s="1184">
        <v>-47430</v>
      </c>
    </row>
    <row r="49" spans="1:11" s="525" customFormat="1" ht="23.25">
      <c r="A49" s="878"/>
      <c r="B49" s="392" t="s">
        <v>402</v>
      </c>
      <c r="C49" s="392"/>
      <c r="D49" s="1180">
        <v>-3621</v>
      </c>
      <c r="E49" s="961"/>
      <c r="F49" s="1181">
        <v>-7463</v>
      </c>
      <c r="G49" s="961"/>
      <c r="H49" s="1181">
        <v>-4339</v>
      </c>
      <c r="I49" s="1181">
        <v>-3124</v>
      </c>
      <c r="J49" s="1196">
        <v>0</v>
      </c>
      <c r="K49" s="1196">
        <v>0</v>
      </c>
    </row>
    <row r="50" spans="1:11" s="525" customFormat="1" ht="23.25">
      <c r="A50" s="1059" t="s">
        <v>415</v>
      </c>
      <c r="B50" s="1057"/>
      <c r="C50" s="1057"/>
      <c r="D50" s="1489">
        <v>-45749</v>
      </c>
      <c r="E50" s="887"/>
      <c r="F50" s="1364">
        <v>-181197</v>
      </c>
      <c r="G50" s="950"/>
      <c r="H50" s="1479">
        <v>-43077</v>
      </c>
      <c r="I50" s="1479">
        <v>-45990</v>
      </c>
      <c r="J50" s="1364">
        <v>-44700</v>
      </c>
      <c r="K50" s="1364">
        <v>-47430</v>
      </c>
    </row>
    <row r="51" spans="1:11" s="525" customFormat="1" ht="23.25">
      <c r="A51" s="878"/>
      <c r="B51" s="392" t="s">
        <v>401</v>
      </c>
      <c r="C51" s="392"/>
      <c r="D51" s="1191">
        <v>1604179</v>
      </c>
      <c r="E51" s="887"/>
      <c r="F51" s="1182">
        <v>1646307</v>
      </c>
      <c r="G51" s="950"/>
      <c r="H51" s="1192">
        <v>1646307</v>
      </c>
      <c r="I51" s="1192">
        <v>1685045</v>
      </c>
      <c r="J51" s="1182">
        <v>1727911</v>
      </c>
      <c r="K51" s="1182">
        <v>1772611</v>
      </c>
    </row>
    <row r="52" spans="1:11" s="525" customFormat="1" ht="27.75">
      <c r="A52" s="878"/>
      <c r="B52" s="392" t="s">
        <v>414</v>
      </c>
      <c r="C52" s="392"/>
      <c r="D52" s="1180">
        <v>72250</v>
      </c>
      <c r="E52" s="961"/>
      <c r="F52" s="1181">
        <v>75871</v>
      </c>
      <c r="G52" s="961"/>
      <c r="H52" s="1181">
        <v>75871</v>
      </c>
      <c r="I52" s="1181">
        <v>81316</v>
      </c>
      <c r="J52" s="1196">
        <v>0</v>
      </c>
      <c r="K52" s="1196">
        <v>0</v>
      </c>
    </row>
    <row r="53" spans="1:11" s="525" customFormat="1">
      <c r="A53" s="1059" t="s">
        <v>416</v>
      </c>
      <c r="B53" s="1057"/>
      <c r="C53" s="1057"/>
      <c r="D53" s="1490">
        <v>1676429</v>
      </c>
      <c r="E53" s="887"/>
      <c r="F53" s="1491">
        <v>1722178</v>
      </c>
      <c r="G53" s="394"/>
      <c r="H53" s="1491">
        <v>1722178</v>
      </c>
      <c r="I53" s="1481">
        <v>1766361</v>
      </c>
      <c r="J53" s="1491">
        <v>1727911</v>
      </c>
      <c r="K53" s="1491">
        <v>1772611</v>
      </c>
    </row>
    <row r="54" spans="1:11" ht="12.75" customHeight="1" outlineLevel="1">
      <c r="A54" s="220"/>
      <c r="B54" s="220"/>
      <c r="C54" s="220"/>
      <c r="D54" s="220"/>
      <c r="E54" s="220"/>
      <c r="F54" s="220"/>
      <c r="G54" s="220"/>
      <c r="H54" s="220"/>
      <c r="I54" s="220"/>
      <c r="J54" s="220"/>
      <c r="K54" s="220"/>
    </row>
    <row r="55" spans="1:11" ht="71.25" customHeight="1" outlineLevel="1">
      <c r="A55" s="976" t="s">
        <v>95</v>
      </c>
      <c r="B55" s="1726" t="s">
        <v>466</v>
      </c>
      <c r="C55" s="1726"/>
      <c r="D55" s="1726"/>
      <c r="E55" s="1726"/>
      <c r="F55" s="1726"/>
      <c r="G55" s="1726"/>
      <c r="H55" s="1726"/>
      <c r="I55" s="1726"/>
      <c r="J55" s="1726"/>
      <c r="K55" s="1726"/>
    </row>
    <row r="56" spans="1:11" ht="90.75" customHeight="1" outlineLevel="1">
      <c r="A56" s="976" t="s">
        <v>135</v>
      </c>
      <c r="B56" s="1726" t="s">
        <v>462</v>
      </c>
      <c r="C56" s="1726"/>
      <c r="D56" s="1726"/>
      <c r="E56" s="1726"/>
      <c r="F56" s="1726"/>
      <c r="G56" s="1726"/>
      <c r="H56" s="1726"/>
      <c r="I56" s="1726"/>
      <c r="J56" s="1726"/>
      <c r="K56" s="1726"/>
    </row>
    <row r="57" spans="1:11" ht="53.25" customHeight="1" outlineLevel="1">
      <c r="A57" s="976" t="s">
        <v>168</v>
      </c>
      <c r="B57" s="1726" t="s">
        <v>461</v>
      </c>
      <c r="C57" s="1726"/>
      <c r="D57" s="1726"/>
      <c r="E57" s="1726"/>
      <c r="F57" s="1726"/>
      <c r="G57" s="1726"/>
      <c r="H57" s="1726"/>
      <c r="I57" s="1726"/>
      <c r="J57" s="1726"/>
      <c r="K57" s="1726"/>
    </row>
    <row r="58" spans="1:11" ht="43.5" customHeight="1">
      <c r="A58" s="976" t="s">
        <v>167</v>
      </c>
      <c r="B58" s="1726" t="s">
        <v>458</v>
      </c>
      <c r="C58" s="1726"/>
      <c r="D58" s="1726"/>
      <c r="E58" s="1726"/>
      <c r="F58" s="1726"/>
      <c r="G58" s="1726"/>
      <c r="H58" s="1726"/>
      <c r="I58" s="1726"/>
      <c r="J58" s="1726"/>
      <c r="K58" s="1726"/>
    </row>
    <row r="59" spans="1:11" ht="28.5" customHeight="1">
      <c r="A59" s="976" t="s">
        <v>169</v>
      </c>
      <c r="B59" s="1726" t="s">
        <v>459</v>
      </c>
      <c r="C59" s="1726"/>
      <c r="D59" s="1726"/>
      <c r="E59" s="1726"/>
      <c r="F59" s="1726"/>
      <c r="G59" s="1726"/>
      <c r="H59" s="1726"/>
      <c r="I59" s="1726"/>
      <c r="J59" s="1726"/>
      <c r="K59" s="1726"/>
    </row>
    <row r="60" spans="1:11" ht="51.75" customHeight="1">
      <c r="A60" s="976" t="s">
        <v>171</v>
      </c>
      <c r="B60" s="1725" t="s">
        <v>417</v>
      </c>
      <c r="C60" s="1725"/>
      <c r="D60" s="1725"/>
      <c r="E60" s="1725"/>
      <c r="F60" s="1725"/>
      <c r="G60" s="1725"/>
      <c r="H60" s="1725"/>
      <c r="I60" s="1725"/>
      <c r="J60" s="1725"/>
      <c r="K60" s="1725"/>
    </row>
    <row r="61" spans="1:11" ht="44.25" customHeight="1">
      <c r="A61" s="976" t="s">
        <v>172</v>
      </c>
      <c r="B61" s="1725" t="s">
        <v>380</v>
      </c>
      <c r="C61" s="1725"/>
      <c r="D61" s="1725"/>
      <c r="E61" s="1725"/>
      <c r="F61" s="1725"/>
      <c r="G61" s="1725"/>
      <c r="H61" s="1725"/>
      <c r="I61" s="1725"/>
      <c r="J61" s="1725"/>
      <c r="K61" s="1725"/>
    </row>
    <row r="62" spans="1:11" ht="54" customHeight="1">
      <c r="A62" s="976" t="s">
        <v>173</v>
      </c>
      <c r="B62" s="1726" t="s">
        <v>449</v>
      </c>
      <c r="C62" s="1726"/>
      <c r="D62" s="1726"/>
      <c r="E62" s="1726"/>
      <c r="F62" s="1726"/>
      <c r="G62" s="1726"/>
      <c r="H62" s="1726"/>
      <c r="I62" s="1726"/>
      <c r="J62" s="1726"/>
      <c r="K62" s="1726"/>
    </row>
    <row r="63" spans="1:11" ht="21" customHeight="1">
      <c r="A63" s="976"/>
      <c r="B63" s="1725"/>
      <c r="C63" s="1725"/>
      <c r="D63" s="1725"/>
      <c r="E63" s="1725"/>
      <c r="F63" s="1725"/>
      <c r="G63" s="1725"/>
      <c r="H63" s="1725"/>
      <c r="I63" s="1725"/>
      <c r="J63" s="1725"/>
      <c r="K63" s="1725"/>
    </row>
    <row r="64" spans="1:11" s="878" customFormat="1" ht="93.75" hidden="1" customHeight="1">
      <c r="A64" s="976"/>
      <c r="B64" s="1725"/>
      <c r="C64" s="1725"/>
      <c r="D64" s="1725"/>
      <c r="E64" s="1725"/>
      <c r="F64" s="1725"/>
      <c r="G64" s="334"/>
      <c r="H64" s="334"/>
      <c r="I64" s="334"/>
      <c r="J64" s="334"/>
      <c r="K64" s="335"/>
    </row>
    <row r="65" spans="1:11" s="878" customFormat="1" ht="53.25" hidden="1" customHeight="1">
      <c r="A65" s="976"/>
      <c r="B65" s="1725"/>
      <c r="C65" s="1725"/>
      <c r="D65" s="1725"/>
      <c r="E65" s="1725"/>
      <c r="F65" s="1725"/>
      <c r="G65" s="334"/>
      <c r="H65" s="334"/>
      <c r="I65" s="334"/>
      <c r="J65" s="334"/>
      <c r="K65" s="335"/>
    </row>
    <row r="66" spans="1:11" ht="52.5" hidden="1" customHeight="1">
      <c r="A66" s="976"/>
      <c r="B66" s="1725"/>
      <c r="C66" s="1725"/>
      <c r="D66" s="1725"/>
      <c r="E66" s="1725"/>
      <c r="F66" s="1725"/>
    </row>
    <row r="67" spans="1:11" ht="24.75" hidden="1" customHeight="1" outlineLevel="1">
      <c r="A67" s="976"/>
      <c r="B67" s="1727"/>
      <c r="C67" s="1727"/>
      <c r="D67" s="1727"/>
      <c r="E67" s="1727"/>
      <c r="F67" s="1727"/>
      <c r="G67" s="1727"/>
      <c r="H67" s="1727"/>
      <c r="I67" s="1727"/>
      <c r="J67" s="1727"/>
      <c r="K67" s="1727"/>
    </row>
    <row r="68" spans="1:11" ht="23.25" hidden="1" customHeight="1" outlineLevel="1">
      <c r="A68" s="976"/>
      <c r="B68" s="1727"/>
      <c r="C68" s="1727"/>
      <c r="D68" s="1727"/>
      <c r="E68" s="1727"/>
      <c r="F68" s="1727"/>
      <c r="G68" s="1727"/>
      <c r="H68" s="1727"/>
      <c r="I68" s="1727"/>
      <c r="J68" s="1727"/>
      <c r="K68" s="1727"/>
    </row>
    <row r="69" spans="1:11" ht="44.25" hidden="1" customHeight="1" outlineLevel="1">
      <c r="A69" s="976"/>
      <c r="B69" s="1727"/>
      <c r="C69" s="1727"/>
      <c r="D69" s="1727"/>
      <c r="E69" s="1727"/>
      <c r="F69" s="1727"/>
      <c r="G69" s="1727"/>
      <c r="H69" s="1727"/>
      <c r="I69" s="1727"/>
      <c r="J69" s="1727"/>
      <c r="K69" s="1727"/>
    </row>
    <row r="70" spans="1:11" ht="24.75" hidden="1" customHeight="1" outlineLevel="1">
      <c r="A70" s="976"/>
      <c r="B70" s="1727"/>
      <c r="C70" s="1727"/>
      <c r="D70" s="1727"/>
      <c r="E70" s="1727"/>
      <c r="F70" s="1727"/>
      <c r="G70" s="1727"/>
      <c r="H70" s="1727"/>
      <c r="I70" s="1727"/>
      <c r="J70" s="1727"/>
      <c r="K70" s="1727"/>
    </row>
    <row r="71" spans="1:11" ht="21" hidden="1" customHeight="1" collapsed="1">
      <c r="B71" s="1038"/>
      <c r="C71" s="1038"/>
    </row>
    <row r="72" spans="1:11" hidden="1">
      <c r="B72" s="1727"/>
      <c r="C72" s="1727"/>
      <c r="D72" s="1727"/>
      <c r="E72" s="1727"/>
      <c r="F72" s="1727"/>
    </row>
    <row r="73" spans="1:11" hidden="1"/>
    <row r="74" spans="1:11" hidden="1">
      <c r="B74" s="1724"/>
      <c r="C74" s="1724"/>
      <c r="D74" s="1724"/>
      <c r="E74" s="1724"/>
      <c r="F74" s="1724"/>
    </row>
    <row r="75" spans="1:11" hidden="1">
      <c r="B75" s="1724"/>
      <c r="C75" s="1724"/>
      <c r="D75" s="1724"/>
      <c r="E75" s="1724"/>
      <c r="F75" s="1724"/>
    </row>
  </sheetData>
  <mergeCells count="19">
    <mergeCell ref="B75:F75"/>
    <mergeCell ref="B55:K55"/>
    <mergeCell ref="B56:K56"/>
    <mergeCell ref="B57:K57"/>
    <mergeCell ref="B58:K58"/>
    <mergeCell ref="B59:K59"/>
    <mergeCell ref="B60:K60"/>
    <mergeCell ref="B61:K61"/>
    <mergeCell ref="B62:K62"/>
    <mergeCell ref="B63:K63"/>
    <mergeCell ref="B67:K67"/>
    <mergeCell ref="B68:K68"/>
    <mergeCell ref="B69:K69"/>
    <mergeCell ref="B70:K70"/>
    <mergeCell ref="B72:F72"/>
    <mergeCell ref="B74:F74"/>
    <mergeCell ref="B64:F64"/>
    <mergeCell ref="B65:F65"/>
    <mergeCell ref="B66:F66"/>
  </mergeCells>
  <printOptions horizontalCentered="1"/>
  <pageMargins left="0.511811023622047" right="0.511811023622047" top="0.511811023622047" bottom="0.511811023622047" header="0.511811023622047" footer="0.511811023622047"/>
  <pageSetup scale="30" firstPageNumber="2" orientation="landscape" useFirstPageNumber="1" r:id="rId1"/>
  <headerFooter scaleWithDoc="0">
    <oddFooter>&amp;R&amp;8BCE Information financière supplémentaire – Premier trimestre de 2026 Page 11</oddFooter>
  </headerFooter>
  <rowBreaks count="1" manualBreakCount="1">
    <brk id="66" max="16383" man="1"/>
  </rowBreaks>
  <customProperties>
    <customPr name="OrphanNamesChecked" r:id="rId2"/>
  </customProperties>
  <ignoredErrors>
    <ignoredError sqref="F3" numberStoredAsText="1"/>
  </ignoredErrors>
  <drawing r:id="rId3"/>
  <legacyDrawing r:id="rId4"/>
  <controls>
    <mc:AlternateContent xmlns:mc="http://schemas.openxmlformats.org/markup-compatibility/2006">
      <mc:Choice Requires="x14">
        <control shapeId="152577" r:id="rId5" name="FPMExcelClientSheetOptionstb1">
          <controlPr defaultSize="0" autoLine="0" r:id="rId6">
            <anchor moveWithCells="1" sizeWithCells="1">
              <from>
                <xdr:col>0</xdr:col>
                <xdr:colOff>0</xdr:colOff>
                <xdr:row>16</xdr:row>
                <xdr:rowOff>0</xdr:rowOff>
              </from>
              <to>
                <xdr:col>0</xdr:col>
                <xdr:colOff>0</xdr:colOff>
                <xdr:row>16</xdr:row>
                <xdr:rowOff>0</xdr:rowOff>
              </to>
            </anchor>
          </controlPr>
        </control>
      </mc:Choice>
      <mc:Fallback>
        <control shapeId="152577" r:id="rId5" name="FPMExcelClientSheetOptionstb1"/>
      </mc:Fallback>
    </mc:AlternateContent>
  </control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pageSetUpPr fitToPage="1"/>
  </sheetPr>
  <dimension ref="A1:I69"/>
  <sheetViews>
    <sheetView showGridLines="0" view="pageBreakPreview" zoomScale="70" zoomScaleNormal="50" zoomScaleSheetLayoutView="70" workbookViewId="0"/>
  </sheetViews>
  <sheetFormatPr defaultColWidth="9.140625" defaultRowHeight="23.25" outlineLevelRow="1" outlineLevelCol="1"/>
  <cols>
    <col min="1" max="1" width="4.28515625" style="387" customWidth="1" outlineLevel="1"/>
    <col min="2" max="2" width="4" style="387" customWidth="1"/>
    <col min="3" max="3" width="120.28515625" style="387" customWidth="1"/>
    <col min="4" max="4" width="26.7109375" style="387" customWidth="1"/>
    <col min="5" max="5" width="33.42578125" style="387" customWidth="1"/>
    <col min="6" max="7" width="26.7109375" style="387" customWidth="1"/>
    <col min="8" max="8" width="28.7109375" style="387" customWidth="1"/>
    <col min="9" max="9" width="31.140625" style="387" customWidth="1"/>
    <col min="10" max="16384" width="9.140625" style="387"/>
  </cols>
  <sheetData>
    <row r="1" spans="1:9" ht="27" customHeight="1">
      <c r="B1" s="391"/>
      <c r="C1" s="391"/>
      <c r="D1" s="391"/>
      <c r="F1" s="360"/>
      <c r="I1" s="34" t="s">
        <v>2</v>
      </c>
    </row>
    <row r="2" spans="1:9" ht="24.75" customHeight="1">
      <c r="F2" s="361"/>
      <c r="I2" s="1135" t="s">
        <v>278</v>
      </c>
    </row>
    <row r="3" spans="1:9" ht="20.25" customHeight="1"/>
    <row r="4" spans="1:9" ht="14.25" customHeight="1"/>
    <row r="5" spans="1:9" s="489" customFormat="1" ht="24">
      <c r="A5" s="391"/>
      <c r="B5" s="1140" t="s">
        <v>285</v>
      </c>
      <c r="C5" s="800"/>
      <c r="D5" s="800"/>
      <c r="E5" s="800"/>
      <c r="F5" s="800"/>
      <c r="G5" s="800"/>
      <c r="H5" s="800"/>
      <c r="I5" s="801"/>
    </row>
    <row r="6" spans="1:9" ht="23.25" customHeight="1">
      <c r="B6" s="1141" t="s">
        <v>237</v>
      </c>
      <c r="C6" s="803"/>
      <c r="D6" s="803"/>
      <c r="E6" s="803"/>
      <c r="F6" s="803"/>
      <c r="G6" s="803"/>
      <c r="H6" s="803"/>
      <c r="I6" s="804"/>
    </row>
    <row r="7" spans="1:9" ht="7.5" customHeight="1" thickBot="1">
      <c r="B7" s="802"/>
      <c r="C7" s="803"/>
      <c r="D7" s="371"/>
      <c r="E7" s="803"/>
      <c r="F7" s="803"/>
      <c r="G7" s="803"/>
      <c r="H7" s="803"/>
      <c r="I7" s="804"/>
    </row>
    <row r="8" spans="1:9" ht="26.25" customHeight="1" thickTop="1">
      <c r="B8" s="806"/>
      <c r="C8" s="805"/>
      <c r="D8" s="805"/>
      <c r="E8" s="1414"/>
      <c r="F8" s="1415"/>
      <c r="G8" s="1415"/>
      <c r="H8" s="1435" t="s">
        <v>279</v>
      </c>
      <c r="I8" s="1333" t="s">
        <v>280</v>
      </c>
    </row>
    <row r="9" spans="1:9" ht="24" customHeight="1" thickBot="1">
      <c r="B9" s="808"/>
      <c r="C9" s="809"/>
      <c r="D9" s="809"/>
      <c r="E9" s="1416"/>
      <c r="F9" s="1417"/>
      <c r="G9" s="1418"/>
      <c r="H9" s="822">
        <v>2026</v>
      </c>
      <c r="I9" s="1334">
        <v>2025</v>
      </c>
    </row>
    <row r="10" spans="1:9" ht="24">
      <c r="B10" s="808"/>
      <c r="C10" s="811"/>
      <c r="D10" s="809"/>
      <c r="E10" s="821"/>
      <c r="F10" s="1418"/>
      <c r="G10" s="1418"/>
      <c r="H10" s="812"/>
      <c r="I10" s="813"/>
    </row>
    <row r="11" spans="1:9" ht="24">
      <c r="B11" s="810" t="s">
        <v>286</v>
      </c>
      <c r="C11" s="811"/>
      <c r="D11" s="814"/>
      <c r="E11" s="1412"/>
      <c r="F11" s="1419"/>
      <c r="G11" s="1419"/>
      <c r="H11" s="1432">
        <v>37447</v>
      </c>
      <c r="I11" s="1644">
        <v>34904</v>
      </c>
    </row>
    <row r="12" spans="1:9" ht="24">
      <c r="B12" s="810" t="s">
        <v>287</v>
      </c>
      <c r="C12" s="811"/>
      <c r="D12" s="814"/>
      <c r="E12" s="1412"/>
      <c r="F12" s="1419"/>
      <c r="G12" s="1419"/>
      <c r="H12" s="1432">
        <v>-2913</v>
      </c>
      <c r="I12" s="1644">
        <v>-2149</v>
      </c>
    </row>
    <row r="13" spans="1:9" ht="24">
      <c r="B13" s="810" t="s">
        <v>288</v>
      </c>
      <c r="C13" s="811"/>
      <c r="D13" s="814"/>
      <c r="E13" s="1412"/>
      <c r="F13" s="1419"/>
      <c r="G13" s="1419"/>
      <c r="H13" s="1432">
        <v>5513</v>
      </c>
      <c r="I13" s="839">
        <v>6155</v>
      </c>
    </row>
    <row r="14" spans="1:9" ht="24">
      <c r="B14" s="810" t="s">
        <v>289</v>
      </c>
      <c r="C14" s="811"/>
      <c r="D14" s="814"/>
      <c r="E14" s="1412"/>
      <c r="F14" s="1419"/>
      <c r="G14" s="1419"/>
      <c r="H14" s="1432">
        <v>1625</v>
      </c>
      <c r="I14" s="1644">
        <v>1644</v>
      </c>
    </row>
    <row r="15" spans="1:9" ht="24">
      <c r="B15" s="810" t="s">
        <v>290</v>
      </c>
      <c r="C15" s="811"/>
      <c r="D15" s="814"/>
      <c r="E15" s="1413"/>
      <c r="F15" s="1420"/>
      <c r="G15" s="1420"/>
      <c r="H15" s="1432">
        <v>-1367</v>
      </c>
      <c r="I15" s="1644">
        <v>-314</v>
      </c>
    </row>
    <row r="16" spans="1:9" ht="22.5" customHeight="1">
      <c r="B16" s="810" t="s">
        <v>291</v>
      </c>
      <c r="C16" s="811"/>
      <c r="D16" s="814"/>
      <c r="E16" s="1413"/>
      <c r="F16" s="1420"/>
      <c r="G16" s="1420"/>
      <c r="H16" s="1432">
        <v>-9</v>
      </c>
      <c r="I16" s="1646">
        <v>-6</v>
      </c>
    </row>
    <row r="17" spans="1:9" ht="22.5" hidden="1" customHeight="1">
      <c r="B17" s="810" t="s">
        <v>292</v>
      </c>
      <c r="C17" s="811"/>
      <c r="D17" s="814"/>
      <c r="E17" s="1421"/>
      <c r="F17" s="1422"/>
      <c r="G17" s="1422"/>
      <c r="H17" s="1432">
        <v>0</v>
      </c>
      <c r="I17" s="1644">
        <v>0</v>
      </c>
    </row>
    <row r="18" spans="1:9" ht="26.25">
      <c r="B18" s="808" t="s">
        <v>293</v>
      </c>
      <c r="C18" s="809"/>
      <c r="D18" s="809"/>
      <c r="E18" s="1413"/>
      <c r="F18" s="1420"/>
      <c r="G18" s="1420"/>
      <c r="H18" s="1433">
        <v>40296</v>
      </c>
      <c r="I18" s="839">
        <v>40234</v>
      </c>
    </row>
    <row r="19" spans="1:9" ht="27.75" thickBot="1">
      <c r="B19" s="815" t="s">
        <v>294</v>
      </c>
      <c r="C19" s="372"/>
      <c r="D19" s="372"/>
      <c r="E19" s="1423"/>
      <c r="F19" s="1424"/>
      <c r="G19" s="1424"/>
      <c r="H19" s="1434">
        <v>3.76</v>
      </c>
      <c r="I19" s="1672">
        <v>3.78</v>
      </c>
    </row>
    <row r="20" spans="1:9" ht="9" customHeight="1" thickTop="1">
      <c r="B20" s="816"/>
      <c r="C20" s="817"/>
      <c r="D20" s="818"/>
      <c r="E20" s="817"/>
      <c r="F20" s="817"/>
      <c r="G20" s="818"/>
      <c r="H20" s="817"/>
      <c r="I20" s="1645"/>
    </row>
    <row r="21" spans="1:9" ht="3" customHeight="1">
      <c r="B21" s="807"/>
      <c r="C21" s="807"/>
      <c r="D21" s="807"/>
      <c r="E21" s="807"/>
      <c r="F21" s="807"/>
      <c r="G21" s="807"/>
      <c r="H21" s="807"/>
      <c r="I21" s="807"/>
    </row>
    <row r="22" spans="1:9" ht="28.5" hidden="1" customHeight="1">
      <c r="B22" s="1734"/>
      <c r="C22" s="1734"/>
      <c r="D22" s="1734"/>
      <c r="E22" s="1734"/>
      <c r="F22" s="1734"/>
      <c r="G22" s="1734"/>
      <c r="H22" s="1734"/>
      <c r="I22" s="1734"/>
    </row>
    <row r="23" spans="1:9" ht="18" customHeight="1">
      <c r="B23" s="372"/>
      <c r="C23" s="372"/>
      <c r="D23" s="807"/>
      <c r="E23" s="807"/>
      <c r="F23" s="807"/>
      <c r="G23" s="807"/>
      <c r="H23" s="807"/>
      <c r="I23" s="807"/>
    </row>
    <row r="24" spans="1:9" s="489" customFormat="1" ht="25.5" customHeight="1" thickBot="1">
      <c r="A24" s="391"/>
      <c r="B24" s="1140" t="s">
        <v>295</v>
      </c>
      <c r="C24" s="833"/>
      <c r="D24" s="800"/>
      <c r="E24" s="800"/>
      <c r="F24" s="800"/>
      <c r="G24" s="800"/>
      <c r="H24" s="800"/>
      <c r="I24" s="801"/>
    </row>
    <row r="25" spans="1:9" ht="26.25" customHeight="1" thickTop="1">
      <c r="B25" s="1735" t="s">
        <v>296</v>
      </c>
      <c r="C25" s="1736"/>
      <c r="D25" s="1137"/>
      <c r="E25" s="1425"/>
      <c r="F25" s="819" t="s">
        <v>283</v>
      </c>
      <c r="G25" s="820" t="s">
        <v>283</v>
      </c>
      <c r="H25" s="1137" t="s">
        <v>281</v>
      </c>
      <c r="I25" s="1136" t="s">
        <v>181</v>
      </c>
    </row>
    <row r="26" spans="1:9" ht="23.25" customHeight="1" thickBot="1">
      <c r="B26" s="802"/>
      <c r="C26" s="803"/>
      <c r="D26" s="1426"/>
      <c r="E26" s="1425"/>
      <c r="F26" s="822">
        <v>2026</v>
      </c>
      <c r="G26" s="823">
        <v>2025</v>
      </c>
      <c r="H26" s="1138" t="s">
        <v>182</v>
      </c>
      <c r="I26" s="1139" t="s">
        <v>282</v>
      </c>
    </row>
    <row r="27" spans="1:9" ht="26.25">
      <c r="B27" s="829" t="s">
        <v>339</v>
      </c>
      <c r="C27" s="807"/>
      <c r="D27" s="370"/>
      <c r="E27" s="370"/>
      <c r="F27" s="824"/>
      <c r="G27" s="825"/>
      <c r="H27" s="370"/>
      <c r="I27" s="838"/>
    </row>
    <row r="28" spans="1:9" ht="24">
      <c r="B28" s="1063" t="s">
        <v>297</v>
      </c>
      <c r="C28" s="811"/>
      <c r="D28" s="825"/>
      <c r="E28" s="1175"/>
      <c r="F28" s="826">
        <v>1149</v>
      </c>
      <c r="G28" s="827">
        <v>1571</v>
      </c>
      <c r="H28" s="827">
        <v>-422</v>
      </c>
      <c r="I28" s="1176">
        <v>-0.26861871419478039</v>
      </c>
    </row>
    <row r="29" spans="1:9" ht="24">
      <c r="B29" s="1063" t="s">
        <v>264</v>
      </c>
      <c r="C29" s="811"/>
      <c r="D29" s="825"/>
      <c r="E29" s="1175"/>
      <c r="F29" s="826">
        <v>-841</v>
      </c>
      <c r="G29" s="827">
        <v>-729</v>
      </c>
      <c r="H29" s="827">
        <v>-112</v>
      </c>
      <c r="I29" s="1176">
        <v>-0.15363511659807957</v>
      </c>
    </row>
    <row r="30" spans="1:9" ht="24">
      <c r="B30" s="1063" t="s">
        <v>298</v>
      </c>
      <c r="C30" s="1142"/>
      <c r="D30" s="825"/>
      <c r="E30" s="1175"/>
      <c r="F30" s="826">
        <v>-36</v>
      </c>
      <c r="G30" s="827">
        <v>-39</v>
      </c>
      <c r="H30" s="825">
        <v>3</v>
      </c>
      <c r="I30" s="1176">
        <v>7.6923076923076927E-2</v>
      </c>
    </row>
    <row r="31" spans="1:9" ht="24">
      <c r="B31" s="1737" t="s">
        <v>332</v>
      </c>
      <c r="C31" s="1738"/>
      <c r="D31" s="825"/>
      <c r="E31" s="1175"/>
      <c r="F31" s="826">
        <v>-12</v>
      </c>
      <c r="G31" s="827">
        <v>-13</v>
      </c>
      <c r="H31" s="827">
        <v>1</v>
      </c>
      <c r="I31" s="1176">
        <v>7.6923076923076927E-2</v>
      </c>
    </row>
    <row r="32" spans="1:9" ht="24">
      <c r="B32" s="1063" t="s">
        <v>422</v>
      </c>
      <c r="C32" s="811"/>
      <c r="D32" s="825"/>
      <c r="E32" s="1175"/>
      <c r="F32" s="826">
        <v>542</v>
      </c>
      <c r="G32" s="1178">
        <v>0</v>
      </c>
      <c r="H32" s="827">
        <v>542</v>
      </c>
      <c r="I32" s="1472" t="s">
        <v>333</v>
      </c>
    </row>
    <row r="33" spans="1:9" ht="24" outlineLevel="1">
      <c r="B33" s="1063" t="s">
        <v>299</v>
      </c>
      <c r="C33" s="811"/>
      <c r="D33" s="825"/>
      <c r="E33" s="1010"/>
      <c r="F33" s="826">
        <v>2</v>
      </c>
      <c r="G33" s="825">
        <v>8</v>
      </c>
      <c r="H33" s="827">
        <v>-6</v>
      </c>
      <c r="I33" s="1176">
        <v>-0.75</v>
      </c>
    </row>
    <row r="34" spans="1:9" ht="24" hidden="1" outlineLevel="1">
      <c r="B34" s="1063"/>
      <c r="C34" s="811"/>
      <c r="D34" s="825"/>
      <c r="E34" s="1010"/>
      <c r="F34" s="826">
        <v>0</v>
      </c>
      <c r="G34" s="825">
        <v>0</v>
      </c>
      <c r="H34" s="827">
        <v>0</v>
      </c>
      <c r="I34" s="828"/>
    </row>
    <row r="35" spans="1:9" ht="24" outlineLevel="1">
      <c r="B35" s="829" t="s">
        <v>300</v>
      </c>
      <c r="C35" s="807"/>
      <c r="D35" s="825"/>
      <c r="E35" s="1175"/>
      <c r="F35" s="1064">
        <v>804</v>
      </c>
      <c r="G35" s="1430">
        <v>798</v>
      </c>
      <c r="H35" s="1430">
        <v>6</v>
      </c>
      <c r="I35" s="1177">
        <v>7.5187969924812026E-3</v>
      </c>
    </row>
    <row r="36" spans="1:9" ht="24" outlineLevel="1">
      <c r="B36" s="1063" t="s">
        <v>337</v>
      </c>
      <c r="C36" s="807"/>
      <c r="D36" s="825"/>
      <c r="E36" s="1175"/>
      <c r="F36" s="826">
        <v>-241</v>
      </c>
      <c r="G36" s="825">
        <v>-304</v>
      </c>
      <c r="H36" s="825">
        <v>63</v>
      </c>
      <c r="I36" s="1176">
        <v>0.20723684210526316</v>
      </c>
    </row>
    <row r="37" spans="1:9" ht="24.75" thickBot="1">
      <c r="B37" s="829" t="s">
        <v>338</v>
      </c>
      <c r="C37" s="807"/>
      <c r="D37" s="825"/>
      <c r="E37" s="1427"/>
      <c r="F37" s="997">
        <v>563</v>
      </c>
      <c r="G37" s="1431">
        <v>494</v>
      </c>
      <c r="H37" s="1430">
        <v>69</v>
      </c>
      <c r="I37" s="1177">
        <v>0.1396761133603239</v>
      </c>
    </row>
    <row r="38" spans="1:9" ht="8.25" customHeight="1" thickTop="1">
      <c r="B38" s="830"/>
      <c r="C38" s="831"/>
      <c r="D38" s="832"/>
      <c r="E38" s="832"/>
      <c r="F38" s="832"/>
      <c r="G38" s="832"/>
      <c r="H38" s="832"/>
      <c r="I38" s="1077"/>
    </row>
    <row r="39" spans="1:9" ht="15" customHeight="1">
      <c r="B39" s="372"/>
      <c r="C39" s="372"/>
      <c r="D39" s="370"/>
      <c r="E39" s="370"/>
      <c r="F39" s="370"/>
      <c r="G39" s="370"/>
      <c r="H39" s="370"/>
      <c r="I39" s="370"/>
    </row>
    <row r="40" spans="1:9" s="489" customFormat="1" ht="24" customHeight="1" thickBot="1">
      <c r="A40" s="391"/>
      <c r="B40" s="1140" t="s">
        <v>301</v>
      </c>
      <c r="C40" s="833"/>
      <c r="D40" s="833"/>
      <c r="E40" s="833"/>
      <c r="F40" s="833"/>
      <c r="G40" s="833"/>
      <c r="H40" s="833"/>
      <c r="I40" s="834"/>
    </row>
    <row r="41" spans="1:9" ht="24.75" thickTop="1">
      <c r="B41" s="1141" t="s">
        <v>237</v>
      </c>
      <c r="C41" s="807"/>
      <c r="D41" s="819" t="s">
        <v>283</v>
      </c>
      <c r="E41" s="835" t="s">
        <v>60</v>
      </c>
      <c r="F41" s="820" t="s">
        <v>284</v>
      </c>
      <c r="G41" s="820" t="s">
        <v>179</v>
      </c>
      <c r="H41" s="835" t="s">
        <v>238</v>
      </c>
      <c r="I41" s="1337" t="s">
        <v>283</v>
      </c>
    </row>
    <row r="42" spans="1:9" ht="22.5" customHeight="1" thickBot="1">
      <c r="B42" s="806"/>
      <c r="C42" s="807"/>
      <c r="D42" s="822">
        <v>2026</v>
      </c>
      <c r="E42" s="836">
        <v>2025</v>
      </c>
      <c r="F42" s="837">
        <v>2025</v>
      </c>
      <c r="G42" s="837">
        <v>2025</v>
      </c>
      <c r="H42" s="836">
        <v>2025</v>
      </c>
      <c r="I42" s="1338">
        <v>2025</v>
      </c>
    </row>
    <row r="43" spans="1:9" ht="24">
      <c r="B43" s="829" t="s">
        <v>340</v>
      </c>
      <c r="C43" s="807"/>
      <c r="D43" s="824"/>
      <c r="E43" s="370"/>
      <c r="F43" s="370"/>
      <c r="G43" s="370"/>
      <c r="H43" s="370"/>
      <c r="I43" s="838"/>
    </row>
    <row r="44" spans="1:9" ht="24">
      <c r="B44" s="1063" t="s">
        <v>297</v>
      </c>
      <c r="C44" s="811"/>
      <c r="D44" s="826">
        <v>1149</v>
      </c>
      <c r="E44" s="825">
        <v>6993</v>
      </c>
      <c r="F44" s="825">
        <v>1561</v>
      </c>
      <c r="G44" s="825">
        <v>1914</v>
      </c>
      <c r="H44" s="825">
        <v>1947</v>
      </c>
      <c r="I44" s="1644">
        <v>1571</v>
      </c>
    </row>
    <row r="45" spans="1:9" ht="24">
      <c r="B45" s="1063" t="s">
        <v>264</v>
      </c>
      <c r="C45" s="811"/>
      <c r="D45" s="826">
        <v>-841</v>
      </c>
      <c r="E45" s="825">
        <v>-3700</v>
      </c>
      <c r="F45" s="825">
        <v>-1317</v>
      </c>
      <c r="G45" s="825">
        <v>-891</v>
      </c>
      <c r="H45" s="825">
        <v>-763</v>
      </c>
      <c r="I45" s="1644">
        <v>-729</v>
      </c>
    </row>
    <row r="46" spans="1:9" ht="24">
      <c r="B46" s="1063" t="s">
        <v>298</v>
      </c>
      <c r="C46" s="811"/>
      <c r="D46" s="826">
        <v>-36</v>
      </c>
      <c r="E46" s="825">
        <v>-151</v>
      </c>
      <c r="F46" s="825">
        <v>-46</v>
      </c>
      <c r="G46" s="825">
        <v>-28</v>
      </c>
      <c r="H46" s="825">
        <v>-38</v>
      </c>
      <c r="I46" s="839">
        <v>-39</v>
      </c>
    </row>
    <row r="47" spans="1:9" ht="24">
      <c r="B47" s="1737" t="s">
        <v>332</v>
      </c>
      <c r="C47" s="1738"/>
      <c r="D47" s="826">
        <v>-12</v>
      </c>
      <c r="E47" s="825">
        <v>-51</v>
      </c>
      <c r="F47" s="825">
        <v>-13</v>
      </c>
      <c r="G47" s="825">
        <v>-25</v>
      </c>
      <c r="H47" s="1178">
        <v>0</v>
      </c>
      <c r="I47" s="1644">
        <v>-13</v>
      </c>
    </row>
    <row r="48" spans="1:9" ht="24">
      <c r="B48" s="1063" t="s">
        <v>422</v>
      </c>
      <c r="C48" s="811"/>
      <c r="D48" s="826">
        <v>542</v>
      </c>
      <c r="E48" s="1178">
        <v>0</v>
      </c>
      <c r="F48" s="1178">
        <v>0</v>
      </c>
      <c r="G48" s="1178">
        <v>0</v>
      </c>
      <c r="H48" s="1178">
        <v>0</v>
      </c>
      <c r="I48" s="1673">
        <v>0</v>
      </c>
    </row>
    <row r="49" spans="2:9" ht="24" outlineLevel="1">
      <c r="B49" s="1063" t="s">
        <v>299</v>
      </c>
      <c r="C49" s="807"/>
      <c r="D49" s="826">
        <v>2</v>
      </c>
      <c r="E49" s="825">
        <v>87</v>
      </c>
      <c r="F49" s="825">
        <v>40</v>
      </c>
      <c r="G49" s="825">
        <v>33</v>
      </c>
      <c r="H49" s="825">
        <v>6</v>
      </c>
      <c r="I49" s="1644">
        <v>8</v>
      </c>
    </row>
    <row r="50" spans="2:9" ht="24" hidden="1" outlineLevel="1">
      <c r="B50" s="807"/>
      <c r="C50" s="807"/>
      <c r="D50" s="826"/>
      <c r="E50" s="840"/>
      <c r="F50" s="840"/>
      <c r="G50" s="840"/>
      <c r="H50" s="840"/>
      <c r="I50" s="1644"/>
    </row>
    <row r="51" spans="2:9" ht="24" hidden="1" outlineLevel="1">
      <c r="B51" s="807"/>
      <c r="C51" s="807"/>
      <c r="D51" s="1064"/>
      <c r="E51" s="825"/>
      <c r="F51" s="825"/>
      <c r="G51" s="825"/>
      <c r="H51" s="825"/>
      <c r="I51" s="1065"/>
    </row>
    <row r="52" spans="2:9" ht="24" outlineLevel="1">
      <c r="B52" s="829" t="s">
        <v>300</v>
      </c>
      <c r="C52" s="807"/>
      <c r="D52" s="1064">
        <v>804</v>
      </c>
      <c r="E52" s="1430">
        <v>3178</v>
      </c>
      <c r="F52" s="1430">
        <v>225</v>
      </c>
      <c r="G52" s="1430">
        <v>1003</v>
      </c>
      <c r="H52" s="1430">
        <v>1152</v>
      </c>
      <c r="I52" s="1065">
        <v>798</v>
      </c>
    </row>
    <row r="53" spans="2:9" ht="24" outlineLevel="1">
      <c r="B53" s="1063" t="s">
        <v>337</v>
      </c>
      <c r="C53" s="807"/>
      <c r="D53" s="1067">
        <v>-241</v>
      </c>
      <c r="E53" s="825">
        <v>-1127</v>
      </c>
      <c r="F53" s="825">
        <v>-248</v>
      </c>
      <c r="G53" s="825">
        <v>-297</v>
      </c>
      <c r="H53" s="825">
        <v>-278</v>
      </c>
      <c r="I53" s="1647">
        <v>-304</v>
      </c>
    </row>
    <row r="54" spans="2:9" ht="24.75" thickBot="1">
      <c r="B54" s="829" t="s">
        <v>338</v>
      </c>
      <c r="C54" s="807"/>
      <c r="D54" s="997">
        <v>563</v>
      </c>
      <c r="E54" s="1430">
        <v>2051</v>
      </c>
      <c r="F54" s="1430">
        <v>-23</v>
      </c>
      <c r="G54" s="1430">
        <v>706</v>
      </c>
      <c r="H54" s="1430">
        <v>874</v>
      </c>
      <c r="I54" s="1644">
        <v>494</v>
      </c>
    </row>
    <row r="55" spans="2:9" ht="9" customHeight="1" thickTop="1">
      <c r="B55" s="1066"/>
      <c r="C55" s="841"/>
      <c r="D55" s="841"/>
      <c r="E55" s="841"/>
      <c r="F55" s="818"/>
      <c r="G55" s="818"/>
      <c r="H55" s="818"/>
      <c r="I55" s="842"/>
    </row>
    <row r="56" spans="2:9" ht="8.25" customHeight="1">
      <c r="B56" s="391"/>
      <c r="C56" s="391"/>
      <c r="D56" s="391"/>
      <c r="E56" s="391"/>
      <c r="F56" s="391"/>
    </row>
    <row r="57" spans="2:9" ht="8.25" hidden="1" customHeight="1">
      <c r="B57" s="392"/>
      <c r="C57" s="392"/>
      <c r="D57" s="391"/>
      <c r="E57" s="391"/>
      <c r="F57" s="391"/>
    </row>
    <row r="58" spans="2:9" ht="31.5" hidden="1" customHeight="1">
      <c r="B58" s="941" t="s">
        <v>7</v>
      </c>
      <c r="C58" s="391"/>
      <c r="D58" s="391"/>
      <c r="E58" s="391"/>
      <c r="F58" s="391"/>
    </row>
    <row r="59" spans="2:9" ht="21" customHeight="1">
      <c r="B59" s="1143" t="s">
        <v>302</v>
      </c>
      <c r="C59" s="391"/>
      <c r="D59" s="391"/>
      <c r="E59" s="391"/>
      <c r="F59" s="391"/>
    </row>
    <row r="60" spans="2:9" ht="39" customHeight="1">
      <c r="B60" s="1144" t="s">
        <v>95</v>
      </c>
      <c r="C60" s="1718" t="s">
        <v>343</v>
      </c>
      <c r="D60" s="1718"/>
      <c r="E60" s="1718"/>
      <c r="F60" s="1718"/>
      <c r="G60" s="1718"/>
      <c r="H60" s="1718"/>
      <c r="I60" s="1718"/>
    </row>
    <row r="61" spans="2:9" ht="51.75" customHeight="1">
      <c r="B61" s="391"/>
      <c r="C61" s="1005"/>
      <c r="D61" s="1005"/>
      <c r="E61" s="1005"/>
      <c r="F61" s="1005"/>
      <c r="G61" s="1005"/>
      <c r="H61" s="1005"/>
      <c r="I61" s="1005"/>
    </row>
    <row r="62" spans="2:9">
      <c r="B62" s="391"/>
      <c r="C62" s="391"/>
      <c r="D62" s="391"/>
      <c r="E62" s="391"/>
      <c r="F62" s="391"/>
    </row>
    <row r="63" spans="2:9">
      <c r="B63" s="490"/>
      <c r="D63" s="490"/>
      <c r="F63" s="992"/>
    </row>
    <row r="64" spans="2:9" ht="12" customHeight="1">
      <c r="B64" s="490"/>
      <c r="C64" s="490"/>
      <c r="D64" s="490"/>
    </row>
    <row r="65" spans="2:9">
      <c r="B65" s="490"/>
      <c r="C65" s="490"/>
      <c r="D65" s="490"/>
      <c r="E65" s="488"/>
      <c r="F65" s="488"/>
      <c r="G65" s="488"/>
      <c r="H65" s="488"/>
      <c r="I65" s="488"/>
    </row>
    <row r="66" spans="2:9">
      <c r="B66" s="490"/>
      <c r="C66" s="490"/>
      <c r="D66" s="490"/>
      <c r="E66" s="488"/>
      <c r="F66" s="488"/>
      <c r="G66" s="488"/>
      <c r="H66" s="488"/>
      <c r="I66" s="488"/>
    </row>
    <row r="67" spans="2:9">
      <c r="B67" s="490"/>
      <c r="C67" s="490"/>
      <c r="D67" s="490"/>
      <c r="E67" s="515"/>
      <c r="F67" s="488"/>
      <c r="G67" s="488"/>
      <c r="H67" s="488"/>
      <c r="I67" s="488"/>
    </row>
    <row r="68" spans="2:9">
      <c r="B68" s="490"/>
      <c r="C68" s="490"/>
      <c r="D68" s="490"/>
      <c r="E68" s="488"/>
      <c r="F68" s="488"/>
      <c r="G68" s="488"/>
      <c r="H68" s="488"/>
      <c r="I68" s="488"/>
    </row>
    <row r="69" spans="2:9">
      <c r="B69" s="490"/>
      <c r="C69" s="490"/>
      <c r="D69" s="490"/>
      <c r="E69" s="488"/>
      <c r="F69" s="488"/>
      <c r="G69" s="488"/>
      <c r="H69" s="488"/>
      <c r="I69" s="488"/>
    </row>
  </sheetData>
  <mergeCells count="5">
    <mergeCell ref="B22:I22"/>
    <mergeCell ref="C60:I60"/>
    <mergeCell ref="B25:C25"/>
    <mergeCell ref="B31:C31"/>
    <mergeCell ref="B47:C47"/>
  </mergeCells>
  <printOptions horizontalCentered="1"/>
  <pageMargins left="0.511811023622047" right="0.511811023622047" top="0.511811023622047" bottom="0.511811023622047" header="0.511811023622047" footer="0.511811023622047"/>
  <pageSetup scale="42" firstPageNumber="2" orientation="landscape" useFirstPageNumber="1" r:id="rId1"/>
  <headerFooter scaleWithDoc="0">
    <oddFooter>&amp;R&amp;8BCE Information financière supplémentaire – Premier trimestre de 2026 Page 12</oddFooter>
  </headerFooter>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39013" r:id="rId7" name="FPMExcelClientSheetOptionstb1">
          <controlPr defaultSize="0" autoLine="0" r:id="rId8">
            <anchor moveWithCells="1" sizeWithCells="1">
              <from>
                <xdr:col>0</xdr:col>
                <xdr:colOff>0</xdr:colOff>
                <xdr:row>5</xdr:row>
                <xdr:rowOff>0</xdr:rowOff>
              </from>
              <to>
                <xdr:col>0</xdr:col>
                <xdr:colOff>0</xdr:colOff>
                <xdr:row>5</xdr:row>
                <xdr:rowOff>0</xdr:rowOff>
              </to>
            </anchor>
          </controlPr>
        </control>
      </mc:Choice>
      <mc:Fallback>
        <control shapeId="39013" r:id="rId7" name="FPMExcelClientSheetOptionstb1"/>
      </mc:Fallback>
    </mc:AlternateContent>
  </control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
  <dimension ref="A1:X173"/>
  <sheetViews>
    <sheetView view="pageBreakPreview" zoomScale="70" zoomScaleNormal="70" zoomScaleSheetLayoutView="70" workbookViewId="0"/>
  </sheetViews>
  <sheetFormatPr defaultColWidth="9.140625" defaultRowHeight="16.5" outlineLevelRow="1" outlineLevelCol="1"/>
  <cols>
    <col min="1" max="1" width="174.5703125" style="21" customWidth="1"/>
    <col min="2" max="2" width="20.7109375" style="18" customWidth="1"/>
    <col min="3" max="3" width="1.85546875" style="18" customWidth="1"/>
    <col min="4" max="4" width="20.7109375" style="18" customWidth="1"/>
    <col min="5" max="5" width="1.5703125" style="18" customWidth="1" outlineLevel="1"/>
    <col min="6" max="6" width="20.7109375" style="18" customWidth="1"/>
    <col min="7" max="7" width="2" style="18" hidden="1" customWidth="1" outlineLevel="1"/>
    <col min="8" max="8" width="16.7109375" style="18" hidden="1" customWidth="1" collapsed="1"/>
    <col min="9" max="9" width="1.85546875" style="21" hidden="1" customWidth="1"/>
    <col min="10" max="10" width="16.7109375" style="21" hidden="1" customWidth="1"/>
    <col min="11" max="11" width="1.85546875" style="21" hidden="1" customWidth="1" outlineLevel="1"/>
    <col min="12" max="12" width="16.7109375" style="21" hidden="1" customWidth="1" collapsed="1"/>
    <col min="13" max="13" width="1.5703125" style="53" customWidth="1"/>
    <col min="14" max="14" width="9.140625" style="53" customWidth="1"/>
    <col min="15" max="15" width="10.140625" style="53" customWidth="1"/>
    <col min="16" max="19" width="9.140625" style="53" customWidth="1"/>
    <col min="20" max="20" width="12.42578125" style="53" customWidth="1"/>
    <col min="21" max="25" width="9.140625" style="21" customWidth="1"/>
    <col min="26" max="26" width="0.140625" style="21" customWidth="1"/>
    <col min="27" max="29" width="9.140625" style="21" customWidth="1"/>
    <col min="30" max="16384" width="9.140625" style="21"/>
  </cols>
  <sheetData>
    <row r="1" spans="1:24" ht="23.25">
      <c r="A1" s="359"/>
      <c r="F1" s="360" t="s">
        <v>2</v>
      </c>
      <c r="M1" s="288"/>
    </row>
    <row r="2" spans="1:24" ht="23.25">
      <c r="A2" s="359"/>
      <c r="F2" s="418" t="s">
        <v>303</v>
      </c>
      <c r="M2" s="288"/>
    </row>
    <row r="3" spans="1:24" ht="24.75" customHeight="1" thickBot="1">
      <c r="A3" s="359"/>
    </row>
    <row r="4" spans="1:24" ht="20.25" customHeight="1" thickTop="1">
      <c r="A4" s="22"/>
      <c r="B4" s="1145" t="s">
        <v>283</v>
      </c>
      <c r="C4" s="43"/>
      <c r="D4" s="1147" t="s">
        <v>283</v>
      </c>
      <c r="E4" s="22"/>
      <c r="F4" s="1004" t="s">
        <v>180</v>
      </c>
      <c r="G4" s="43"/>
      <c r="H4" s="1145" t="s">
        <v>60</v>
      </c>
      <c r="I4" s="43"/>
      <c r="J4" s="1147" t="s">
        <v>60</v>
      </c>
      <c r="K4" s="22"/>
      <c r="L4" s="1004" t="s">
        <v>180</v>
      </c>
    </row>
    <row r="5" spans="1:24" ht="20.25" customHeight="1" thickBot="1">
      <c r="A5" s="24" t="s">
        <v>237</v>
      </c>
      <c r="B5" s="1146">
        <v>2026</v>
      </c>
      <c r="C5" s="397"/>
      <c r="D5" s="1148">
        <v>2025</v>
      </c>
      <c r="E5" s="37"/>
      <c r="F5" s="1149" t="s">
        <v>182</v>
      </c>
      <c r="G5" s="43"/>
      <c r="H5" s="1146">
        <v>2025</v>
      </c>
      <c r="I5" s="397"/>
      <c r="J5" s="1148">
        <v>2024</v>
      </c>
      <c r="K5" s="37"/>
      <c r="L5" s="1149" t="s">
        <v>182</v>
      </c>
      <c r="M5" s="988"/>
    </row>
    <row r="6" spans="1:24" ht="6.75" customHeight="1">
      <c r="A6" s="25"/>
      <c r="B6" s="399"/>
      <c r="C6" s="22"/>
      <c r="D6" s="22"/>
      <c r="E6" s="369"/>
      <c r="F6" s="369"/>
      <c r="G6" s="25"/>
      <c r="H6" s="399"/>
      <c r="I6" s="22"/>
      <c r="J6" s="22"/>
      <c r="K6" s="369"/>
      <c r="L6" s="369"/>
      <c r="M6" s="517"/>
    </row>
    <row r="7" spans="1:24" ht="20.25">
      <c r="A7" s="1090" t="s">
        <v>363</v>
      </c>
      <c r="B7" s="406">
        <v>667</v>
      </c>
      <c r="C7" s="401"/>
      <c r="D7" s="402">
        <v>683</v>
      </c>
      <c r="E7" s="47"/>
      <c r="F7" s="362">
        <v>-16</v>
      </c>
      <c r="G7" s="52"/>
      <c r="H7" s="406">
        <v>6514</v>
      </c>
      <c r="I7" s="401"/>
      <c r="J7" s="402">
        <v>375</v>
      </c>
      <c r="K7" s="47"/>
      <c r="L7" s="362">
        <v>6139</v>
      </c>
      <c r="M7" s="983"/>
      <c r="N7" s="983"/>
      <c r="O7" s="983"/>
      <c r="P7" s="989"/>
      <c r="Q7" s="989"/>
      <c r="R7" s="989"/>
      <c r="S7" s="989"/>
      <c r="T7" s="989"/>
      <c r="U7" s="427"/>
      <c r="V7" s="427"/>
      <c r="W7" s="427"/>
      <c r="X7" s="427"/>
    </row>
    <row r="8" spans="1:24" ht="20.25">
      <c r="A8" s="977" t="s">
        <v>368</v>
      </c>
      <c r="B8" s="400"/>
      <c r="C8" s="52"/>
      <c r="D8" s="47"/>
      <c r="E8" s="47"/>
      <c r="F8" s="47"/>
      <c r="G8" s="52"/>
      <c r="H8" s="400"/>
      <c r="I8" s="52"/>
      <c r="J8" s="402"/>
      <c r="K8" s="47"/>
      <c r="L8" s="47"/>
      <c r="M8" s="983"/>
      <c r="P8" s="989"/>
      <c r="Q8" s="989"/>
      <c r="R8" s="989"/>
      <c r="S8" s="989"/>
      <c r="U8" s="427"/>
      <c r="V8" s="427"/>
      <c r="W8" s="427"/>
      <c r="X8" s="427"/>
    </row>
    <row r="9" spans="1:24" ht="20.25">
      <c r="A9" s="407" t="s">
        <v>189</v>
      </c>
      <c r="B9" s="406">
        <v>-6</v>
      </c>
      <c r="C9" s="52"/>
      <c r="D9" s="402">
        <v>247</v>
      </c>
      <c r="E9" s="47"/>
      <c r="F9" s="402">
        <v>-253</v>
      </c>
      <c r="G9" s="413"/>
      <c r="H9" s="406">
        <v>517</v>
      </c>
      <c r="I9" s="52"/>
      <c r="J9" s="402">
        <v>454</v>
      </c>
      <c r="K9" s="47"/>
      <c r="L9" s="402">
        <v>63</v>
      </c>
      <c r="M9" s="983"/>
      <c r="O9" s="983"/>
      <c r="P9" s="989"/>
      <c r="Q9" s="989"/>
      <c r="R9" s="989"/>
      <c r="S9" s="989"/>
      <c r="U9" s="427"/>
      <c r="V9" s="427"/>
      <c r="W9" s="427"/>
      <c r="X9" s="427"/>
    </row>
    <row r="10" spans="1:24" ht="20.25">
      <c r="A10" s="407" t="s">
        <v>304</v>
      </c>
      <c r="B10" s="406">
        <v>1356</v>
      </c>
      <c r="C10" s="52"/>
      <c r="D10" s="402">
        <v>1272</v>
      </c>
      <c r="E10" s="47"/>
      <c r="F10" s="402">
        <v>84</v>
      </c>
      <c r="G10" s="413"/>
      <c r="H10" s="406">
        <v>5238</v>
      </c>
      <c r="I10" s="52"/>
      <c r="J10" s="402">
        <v>5041</v>
      </c>
      <c r="K10" s="47"/>
      <c r="L10" s="402">
        <v>197</v>
      </c>
      <c r="M10" s="983"/>
      <c r="O10" s="983"/>
      <c r="P10" s="989"/>
      <c r="Q10" s="989"/>
      <c r="R10" s="989"/>
      <c r="S10" s="989"/>
      <c r="U10" s="427"/>
      <c r="V10" s="427"/>
      <c r="W10" s="427"/>
      <c r="X10" s="427"/>
    </row>
    <row r="11" spans="1:24" ht="20.25">
      <c r="A11" s="407" t="s">
        <v>305</v>
      </c>
      <c r="B11" s="406">
        <v>17</v>
      </c>
      <c r="C11" s="52"/>
      <c r="D11" s="402">
        <v>29</v>
      </c>
      <c r="E11" s="47"/>
      <c r="F11" s="402">
        <v>-12</v>
      </c>
      <c r="G11" s="413"/>
      <c r="H11" s="406">
        <v>96</v>
      </c>
      <c r="I11" s="52"/>
      <c r="J11" s="402">
        <v>142</v>
      </c>
      <c r="K11" s="47"/>
      <c r="L11" s="402">
        <v>-46</v>
      </c>
      <c r="M11" s="983"/>
      <c r="O11" s="983"/>
      <c r="P11" s="989"/>
      <c r="Q11" s="989"/>
      <c r="R11" s="989"/>
      <c r="S11" s="989"/>
      <c r="U11" s="427"/>
      <c r="V11" s="427"/>
      <c r="W11" s="427"/>
      <c r="X11" s="427"/>
    </row>
    <row r="12" spans="1:24" ht="20.25">
      <c r="A12" s="407" t="s">
        <v>306</v>
      </c>
      <c r="B12" s="406">
        <v>430</v>
      </c>
      <c r="C12" s="52"/>
      <c r="D12" s="402">
        <v>397</v>
      </c>
      <c r="E12" s="47"/>
      <c r="F12" s="402">
        <v>33</v>
      </c>
      <c r="G12" s="413"/>
      <c r="H12" s="406">
        <v>1696</v>
      </c>
      <c r="I12" s="52"/>
      <c r="J12" s="402">
        <v>1590</v>
      </c>
      <c r="K12" s="47"/>
      <c r="L12" s="402">
        <v>106</v>
      </c>
      <c r="M12" s="983"/>
      <c r="O12" s="983"/>
      <c r="P12" s="989"/>
      <c r="Q12" s="989"/>
      <c r="R12" s="989"/>
      <c r="S12" s="989"/>
      <c r="U12" s="427"/>
      <c r="V12" s="427"/>
      <c r="W12" s="427"/>
      <c r="X12" s="427"/>
    </row>
    <row r="13" spans="1:24" ht="20.25">
      <c r="A13" s="407" t="s">
        <v>195</v>
      </c>
      <c r="B13" s="406">
        <v>5</v>
      </c>
      <c r="C13" s="52"/>
      <c r="D13" s="402">
        <v>9</v>
      </c>
      <c r="E13" s="47"/>
      <c r="F13" s="402">
        <v>-4</v>
      </c>
      <c r="G13" s="413"/>
      <c r="H13" s="406">
        <v>1027</v>
      </c>
      <c r="I13" s="52"/>
      <c r="J13" s="402">
        <v>2190</v>
      </c>
      <c r="K13" s="47"/>
      <c r="L13" s="402">
        <v>-1163</v>
      </c>
      <c r="M13" s="983"/>
      <c r="O13" s="983"/>
      <c r="P13" s="989"/>
      <c r="Q13" s="989"/>
      <c r="R13" s="989"/>
      <c r="S13" s="989"/>
      <c r="U13" s="427"/>
      <c r="V13" s="427"/>
      <c r="W13" s="427"/>
      <c r="X13" s="427"/>
    </row>
    <row r="14" spans="1:24" ht="20.25">
      <c r="A14" s="407" t="s">
        <v>383</v>
      </c>
      <c r="B14" s="406">
        <v>1</v>
      </c>
      <c r="C14" s="52"/>
      <c r="D14" s="402">
        <v>2</v>
      </c>
      <c r="E14" s="47"/>
      <c r="F14" s="402">
        <v>-1</v>
      </c>
      <c r="G14" s="413"/>
      <c r="H14" s="406">
        <v>-5217</v>
      </c>
      <c r="I14" s="52"/>
      <c r="J14" s="402">
        <v>-57</v>
      </c>
      <c r="K14" s="47"/>
      <c r="L14" s="402">
        <v>-5160</v>
      </c>
      <c r="M14" s="983"/>
      <c r="O14" s="983"/>
      <c r="P14" s="989"/>
      <c r="Q14" s="989"/>
      <c r="R14" s="989"/>
      <c r="S14" s="989"/>
      <c r="U14" s="427"/>
      <c r="V14" s="427"/>
      <c r="W14" s="427"/>
      <c r="X14" s="427"/>
    </row>
    <row r="15" spans="1:24" ht="20.25">
      <c r="A15" s="407" t="s">
        <v>382</v>
      </c>
      <c r="B15" s="1173">
        <v>0</v>
      </c>
      <c r="C15" s="52"/>
      <c r="D15" s="402">
        <v>-266</v>
      </c>
      <c r="E15" s="47"/>
      <c r="F15" s="402">
        <v>266</v>
      </c>
      <c r="G15" s="413"/>
      <c r="H15" s="406">
        <v>-249</v>
      </c>
      <c r="I15" s="52"/>
      <c r="J15" s="1166">
        <v>0</v>
      </c>
      <c r="K15" s="47"/>
      <c r="L15" s="402">
        <v>-249</v>
      </c>
      <c r="M15" s="983"/>
      <c r="O15" s="983"/>
      <c r="P15" s="989"/>
      <c r="Q15" s="989"/>
      <c r="R15" s="989"/>
      <c r="S15" s="989"/>
      <c r="U15" s="427"/>
      <c r="V15" s="427"/>
      <c r="W15" s="427"/>
      <c r="X15" s="427"/>
    </row>
    <row r="16" spans="1:24" ht="20.25" hidden="1">
      <c r="A16" s="407" t="s">
        <v>307</v>
      </c>
      <c r="B16" s="406">
        <v>0</v>
      </c>
      <c r="C16" s="52"/>
      <c r="D16" s="402">
        <v>0</v>
      </c>
      <c r="E16" s="47"/>
      <c r="F16" s="402">
        <v>0</v>
      </c>
      <c r="G16" s="413"/>
      <c r="H16" s="1349">
        <v>0</v>
      </c>
      <c r="I16" s="52"/>
      <c r="J16" s="402">
        <v>247</v>
      </c>
      <c r="K16" s="47"/>
      <c r="L16" s="402">
        <v>-247</v>
      </c>
      <c r="M16" s="983"/>
      <c r="O16" s="983"/>
      <c r="P16" s="989"/>
      <c r="Q16" s="989"/>
      <c r="R16" s="989"/>
      <c r="S16" s="989"/>
      <c r="U16" s="427"/>
      <c r="V16" s="427"/>
      <c r="W16" s="427"/>
      <c r="X16" s="427"/>
    </row>
    <row r="17" spans="1:24" ht="20.25">
      <c r="A17" s="407" t="s">
        <v>197</v>
      </c>
      <c r="B17" s="406">
        <v>239</v>
      </c>
      <c r="C17" s="52"/>
      <c r="D17" s="402">
        <v>257</v>
      </c>
      <c r="E17" s="47"/>
      <c r="F17" s="402">
        <v>-18</v>
      </c>
      <c r="G17" s="413"/>
      <c r="H17" s="406">
        <v>1193</v>
      </c>
      <c r="I17" s="52"/>
      <c r="J17" s="402">
        <v>577</v>
      </c>
      <c r="K17" s="47"/>
      <c r="L17" s="402">
        <v>616</v>
      </c>
      <c r="M17" s="983"/>
      <c r="O17" s="983"/>
      <c r="P17" s="989"/>
      <c r="Q17" s="989"/>
      <c r="R17" s="989"/>
      <c r="S17" s="989"/>
      <c r="U17" s="427"/>
      <c r="V17" s="427"/>
      <c r="W17" s="427"/>
      <c r="X17" s="427"/>
    </row>
    <row r="18" spans="1:24" ht="20.25">
      <c r="A18" s="407" t="s">
        <v>308</v>
      </c>
      <c r="B18" s="406">
        <v>-18</v>
      </c>
      <c r="C18" s="52"/>
      <c r="D18" s="402">
        <v>-18</v>
      </c>
      <c r="E18" s="47"/>
      <c r="F18" s="1166">
        <v>0</v>
      </c>
      <c r="G18" s="413"/>
      <c r="H18" s="406">
        <v>-49</v>
      </c>
      <c r="I18" s="52"/>
      <c r="J18" s="402">
        <v>-52</v>
      </c>
      <c r="K18" s="47"/>
      <c r="L18" s="402">
        <v>3</v>
      </c>
      <c r="M18" s="983"/>
      <c r="O18" s="983"/>
      <c r="P18" s="989"/>
      <c r="Q18" s="989"/>
      <c r="R18" s="989"/>
      <c r="S18" s="989"/>
      <c r="U18" s="427"/>
      <c r="V18" s="427"/>
      <c r="W18" s="427"/>
      <c r="X18" s="427"/>
    </row>
    <row r="19" spans="1:24" ht="20.25">
      <c r="A19" s="407" t="s">
        <v>309</v>
      </c>
      <c r="B19" s="406">
        <v>-14</v>
      </c>
      <c r="C19" s="52"/>
      <c r="D19" s="402">
        <v>-14</v>
      </c>
      <c r="E19" s="47"/>
      <c r="F19" s="1166">
        <v>0</v>
      </c>
      <c r="G19" s="413"/>
      <c r="H19" s="406">
        <v>-59</v>
      </c>
      <c r="I19" s="52"/>
      <c r="J19" s="402">
        <v>-61</v>
      </c>
      <c r="K19" s="47"/>
      <c r="L19" s="402">
        <v>2</v>
      </c>
      <c r="M19" s="983"/>
      <c r="O19" s="983"/>
      <c r="P19" s="989"/>
      <c r="Q19" s="989"/>
      <c r="R19" s="989"/>
      <c r="S19" s="989"/>
      <c r="U19" s="427"/>
      <c r="V19" s="427"/>
      <c r="W19" s="427"/>
      <c r="X19" s="427"/>
    </row>
    <row r="20" spans="1:24" ht="20.25">
      <c r="A20" s="407" t="s">
        <v>310</v>
      </c>
      <c r="B20" s="406">
        <v>-86</v>
      </c>
      <c r="C20" s="52"/>
      <c r="D20" s="402">
        <v>-81</v>
      </c>
      <c r="E20" s="47"/>
      <c r="F20" s="402">
        <v>-5</v>
      </c>
      <c r="G20" s="413"/>
      <c r="H20" s="406">
        <v>-425</v>
      </c>
      <c r="I20" s="52"/>
      <c r="J20" s="402">
        <v>-330</v>
      </c>
      <c r="K20" s="47"/>
      <c r="L20" s="402">
        <v>-95</v>
      </c>
      <c r="M20" s="983"/>
      <c r="O20" s="983"/>
      <c r="P20" s="989"/>
      <c r="Q20" s="989"/>
      <c r="R20" s="989"/>
      <c r="S20" s="989"/>
      <c r="U20" s="427"/>
      <c r="V20" s="427"/>
      <c r="W20" s="427"/>
      <c r="X20" s="427"/>
    </row>
    <row r="21" spans="1:24" ht="20.25">
      <c r="A21" s="407" t="s">
        <v>311</v>
      </c>
      <c r="B21" s="406">
        <v>-624</v>
      </c>
      <c r="C21" s="52"/>
      <c r="D21" s="402">
        <v>-561</v>
      </c>
      <c r="E21" s="47"/>
      <c r="F21" s="402">
        <v>-63</v>
      </c>
      <c r="G21" s="413"/>
      <c r="H21" s="406">
        <v>-1808</v>
      </c>
      <c r="I21" s="52"/>
      <c r="J21" s="402">
        <v>-1759</v>
      </c>
      <c r="K21" s="47"/>
      <c r="L21" s="402">
        <v>-49</v>
      </c>
      <c r="M21" s="983"/>
      <c r="O21" s="983"/>
      <c r="P21" s="989"/>
      <c r="Q21" s="989"/>
      <c r="R21" s="989"/>
      <c r="S21" s="989"/>
      <c r="U21" s="427"/>
      <c r="V21" s="427"/>
      <c r="W21" s="427"/>
      <c r="X21" s="427"/>
    </row>
    <row r="22" spans="1:24" ht="20.25">
      <c r="A22" s="407" t="s">
        <v>312</v>
      </c>
      <c r="B22" s="406">
        <v>-547</v>
      </c>
      <c r="C22" s="52"/>
      <c r="D22" s="402">
        <v>-74</v>
      </c>
      <c r="E22" s="47"/>
      <c r="F22" s="402">
        <v>-473</v>
      </c>
      <c r="G22" s="413"/>
      <c r="H22" s="406">
        <v>-737</v>
      </c>
      <c r="I22" s="52"/>
      <c r="J22" s="402">
        <v>-783</v>
      </c>
      <c r="K22" s="47"/>
      <c r="L22" s="402">
        <v>46</v>
      </c>
      <c r="M22" s="983"/>
      <c r="O22" s="983"/>
      <c r="P22" s="989"/>
      <c r="Q22" s="989"/>
      <c r="R22" s="989"/>
      <c r="S22" s="989"/>
      <c r="U22" s="427"/>
      <c r="V22" s="427"/>
      <c r="W22" s="427"/>
      <c r="X22" s="427"/>
    </row>
    <row r="23" spans="1:24" ht="20.25" hidden="1">
      <c r="A23" s="407" t="s">
        <v>299</v>
      </c>
      <c r="B23" s="406">
        <v>0</v>
      </c>
      <c r="C23" s="52"/>
      <c r="D23" s="402">
        <v>0</v>
      </c>
      <c r="E23" s="47"/>
      <c r="F23" s="402">
        <v>0</v>
      </c>
      <c r="G23" s="413"/>
      <c r="H23" s="406">
        <v>-87</v>
      </c>
      <c r="I23" s="52"/>
      <c r="J23" s="402">
        <v>-52</v>
      </c>
      <c r="K23" s="47"/>
      <c r="L23" s="402">
        <v>-35</v>
      </c>
      <c r="M23" s="983"/>
      <c r="O23" s="983"/>
      <c r="P23" s="989"/>
      <c r="Q23" s="989"/>
      <c r="R23" s="989"/>
      <c r="S23" s="989"/>
      <c r="U23" s="427"/>
      <c r="V23" s="427"/>
      <c r="W23" s="427"/>
      <c r="X23" s="427"/>
    </row>
    <row r="24" spans="1:24" ht="20.25" outlineLevel="1">
      <c r="A24" s="407" t="s">
        <v>299</v>
      </c>
      <c r="B24" s="406">
        <v>-2</v>
      </c>
      <c r="C24" s="52"/>
      <c r="D24" s="402">
        <v>-8</v>
      </c>
      <c r="E24" s="47"/>
      <c r="F24" s="402">
        <v>6</v>
      </c>
      <c r="G24" s="413"/>
      <c r="H24" s="406">
        <v>-129</v>
      </c>
      <c r="I24" s="52"/>
      <c r="J24" s="402"/>
      <c r="K24" s="47"/>
      <c r="L24" s="402">
        <v>-129</v>
      </c>
      <c r="M24" s="983"/>
      <c r="O24" s="983"/>
      <c r="P24" s="989"/>
      <c r="Q24" s="989"/>
      <c r="R24" s="989"/>
      <c r="S24" s="989"/>
      <c r="U24" s="427"/>
      <c r="V24" s="427"/>
      <c r="W24" s="427"/>
      <c r="X24" s="427"/>
    </row>
    <row r="25" spans="1:24" ht="20.25" hidden="1" outlineLevel="1">
      <c r="A25" s="407" t="s">
        <v>313</v>
      </c>
      <c r="B25" s="406">
        <v>17</v>
      </c>
      <c r="C25" s="52"/>
      <c r="D25" s="402"/>
      <c r="E25" s="47"/>
      <c r="F25" s="402">
        <v>17</v>
      </c>
      <c r="G25" s="413"/>
      <c r="H25" s="406">
        <v>-9</v>
      </c>
      <c r="I25" s="52"/>
      <c r="J25" s="402"/>
      <c r="K25" s="47"/>
      <c r="L25" s="402">
        <v>-9</v>
      </c>
      <c r="M25" s="983"/>
      <c r="O25" s="983"/>
      <c r="P25" s="989"/>
      <c r="Q25" s="989"/>
      <c r="R25" s="989"/>
      <c r="S25" s="989"/>
      <c r="U25" s="427"/>
      <c r="V25" s="427"/>
      <c r="W25" s="427"/>
      <c r="X25" s="427"/>
    </row>
    <row r="26" spans="1:24" ht="20.25" hidden="1" customHeight="1">
      <c r="A26" s="407" t="s">
        <v>314</v>
      </c>
      <c r="B26" s="406">
        <v>53</v>
      </c>
      <c r="C26" s="52"/>
      <c r="D26" s="402"/>
      <c r="E26" s="47"/>
      <c r="F26" s="402">
        <v>53</v>
      </c>
      <c r="G26" s="413"/>
      <c r="H26" s="406">
        <v>-657</v>
      </c>
      <c r="I26" s="52"/>
      <c r="J26" s="402">
        <v>-534</v>
      </c>
      <c r="K26" s="47"/>
      <c r="L26" s="402">
        <v>-123</v>
      </c>
      <c r="M26" s="983"/>
      <c r="O26" s="983"/>
      <c r="P26" s="989"/>
      <c r="Q26" s="989"/>
      <c r="R26" s="989"/>
      <c r="S26" s="989"/>
      <c r="U26" s="427"/>
      <c r="V26" s="427"/>
      <c r="W26" s="427"/>
      <c r="X26" s="427"/>
    </row>
    <row r="27" spans="1:24" ht="23.25" customHeight="1" outlineLevel="1" thickBot="1">
      <c r="A27" s="407" t="s">
        <v>314</v>
      </c>
      <c r="B27" s="406">
        <v>-269</v>
      </c>
      <c r="C27" s="52"/>
      <c r="D27" s="402">
        <v>-303</v>
      </c>
      <c r="E27" s="47"/>
      <c r="F27" s="402">
        <v>34</v>
      </c>
      <c r="G27" s="413"/>
      <c r="H27" s="843">
        <v>0</v>
      </c>
      <c r="I27" s="401"/>
      <c r="J27" s="402"/>
      <c r="K27" s="47"/>
      <c r="L27" s="402">
        <v>0</v>
      </c>
      <c r="M27" s="983"/>
      <c r="O27" s="983"/>
      <c r="P27" s="989"/>
      <c r="Q27" s="989"/>
      <c r="R27" s="989"/>
      <c r="S27" s="989"/>
      <c r="U27" s="427"/>
      <c r="V27" s="427"/>
      <c r="W27" s="427"/>
      <c r="X27" s="427"/>
    </row>
    <row r="28" spans="1:24" ht="23.25" hidden="1" customHeight="1" outlineLevel="1" thickBot="1">
      <c r="A28" s="407"/>
      <c r="B28" s="843">
        <v>0</v>
      </c>
      <c r="C28" s="401"/>
      <c r="D28" s="47"/>
      <c r="E28" s="47"/>
      <c r="F28" s="402">
        <v>0</v>
      </c>
      <c r="G28" s="413"/>
      <c r="H28" s="843"/>
      <c r="I28" s="401"/>
      <c r="J28" s="402"/>
      <c r="K28" s="47"/>
      <c r="L28" s="402"/>
      <c r="M28" s="983"/>
      <c r="O28" s="983"/>
      <c r="P28" s="989"/>
      <c r="Q28" s="989"/>
      <c r="R28" s="989"/>
      <c r="S28" s="989"/>
      <c r="U28" s="427"/>
      <c r="V28" s="427"/>
      <c r="W28" s="427"/>
      <c r="X28" s="427"/>
    </row>
    <row r="29" spans="1:24" ht="20.25">
      <c r="A29" s="1150" t="s">
        <v>297</v>
      </c>
      <c r="B29" s="408">
        <v>1149</v>
      </c>
      <c r="C29" s="409"/>
      <c r="D29" s="410">
        <v>1571</v>
      </c>
      <c r="E29" s="47"/>
      <c r="F29" s="410">
        <v>-422</v>
      </c>
      <c r="G29" s="52"/>
      <c r="H29" s="408">
        <v>6993</v>
      </c>
      <c r="I29" s="409"/>
      <c r="J29" s="411">
        <v>6988</v>
      </c>
      <c r="K29" s="47"/>
      <c r="L29" s="410">
        <v>5</v>
      </c>
      <c r="M29" s="983"/>
      <c r="O29" s="983"/>
      <c r="P29" s="989"/>
      <c r="Q29" s="989"/>
      <c r="R29" s="989"/>
      <c r="S29" s="989"/>
      <c r="U29" s="427"/>
      <c r="V29" s="427"/>
      <c r="W29" s="427"/>
      <c r="X29" s="427"/>
    </row>
    <row r="30" spans="1:24" ht="20.25">
      <c r="A30" s="407" t="s">
        <v>249</v>
      </c>
      <c r="B30" s="995">
        <v>-841</v>
      </c>
      <c r="C30" s="52"/>
      <c r="D30" s="402">
        <v>-729</v>
      </c>
      <c r="E30" s="47"/>
      <c r="F30" s="402">
        <v>-112</v>
      </c>
      <c r="G30" s="413"/>
      <c r="H30" s="995">
        <v>-3700</v>
      </c>
      <c r="I30" s="52"/>
      <c r="J30" s="402">
        <v>-3897</v>
      </c>
      <c r="K30" s="47"/>
      <c r="L30" s="402">
        <v>197</v>
      </c>
      <c r="M30" s="983"/>
      <c r="O30" s="983"/>
      <c r="P30" s="989"/>
      <c r="Q30" s="989"/>
      <c r="R30" s="989"/>
      <c r="S30" s="989"/>
      <c r="U30" s="427"/>
      <c r="V30" s="427"/>
      <c r="W30" s="427"/>
      <c r="X30" s="427"/>
    </row>
    <row r="31" spans="1:24" ht="20.25">
      <c r="A31" s="407" t="s">
        <v>298</v>
      </c>
      <c r="B31" s="406">
        <v>-36</v>
      </c>
      <c r="C31" s="52"/>
      <c r="D31" s="402">
        <v>-39</v>
      </c>
      <c r="E31" s="47"/>
      <c r="F31" s="402">
        <v>3</v>
      </c>
      <c r="G31" s="413"/>
      <c r="H31" s="406">
        <v>-151</v>
      </c>
      <c r="I31" s="52"/>
      <c r="J31" s="402">
        <v>-187</v>
      </c>
      <c r="K31" s="47"/>
      <c r="L31" s="402">
        <v>36</v>
      </c>
      <c r="M31" s="983"/>
      <c r="O31" s="983"/>
      <c r="P31" s="989"/>
      <c r="Q31" s="989"/>
      <c r="R31" s="989"/>
      <c r="S31" s="989"/>
      <c r="U31" s="427"/>
      <c r="V31" s="427"/>
      <c r="W31" s="427"/>
      <c r="X31" s="427"/>
    </row>
    <row r="32" spans="1:24" ht="20.25">
      <c r="A32" s="407" t="s">
        <v>332</v>
      </c>
      <c r="B32" s="406">
        <v>-12</v>
      </c>
      <c r="C32" s="52"/>
      <c r="D32" s="402">
        <v>-13</v>
      </c>
      <c r="E32" s="47"/>
      <c r="F32" s="402">
        <v>1</v>
      </c>
      <c r="G32" s="413"/>
      <c r="H32" s="406">
        <v>-51</v>
      </c>
      <c r="I32" s="52"/>
      <c r="J32" s="402">
        <v>-68</v>
      </c>
      <c r="K32" s="47"/>
      <c r="L32" s="402">
        <v>17</v>
      </c>
      <c r="M32" s="983"/>
      <c r="O32" s="983"/>
      <c r="P32" s="989"/>
      <c r="Q32" s="989"/>
      <c r="R32" s="989"/>
      <c r="S32" s="989"/>
      <c r="U32" s="427"/>
      <c r="V32" s="427"/>
      <c r="W32" s="427"/>
      <c r="X32" s="427"/>
    </row>
    <row r="33" spans="1:24" ht="20.25">
      <c r="A33" s="407" t="s">
        <v>422</v>
      </c>
      <c r="B33" s="406">
        <v>542</v>
      </c>
      <c r="C33" s="47"/>
      <c r="D33" s="1166">
        <v>0</v>
      </c>
      <c r="E33" s="47"/>
      <c r="F33" s="402">
        <v>542</v>
      </c>
      <c r="G33" s="413"/>
      <c r="H33" s="406"/>
      <c r="I33" s="52"/>
      <c r="J33" s="402"/>
      <c r="K33" s="47"/>
      <c r="L33" s="402"/>
      <c r="M33" s="983"/>
      <c r="O33" s="983"/>
      <c r="P33" s="989"/>
      <c r="Q33" s="989"/>
      <c r="R33" s="989"/>
      <c r="S33" s="989"/>
      <c r="U33" s="427"/>
      <c r="V33" s="427"/>
      <c r="W33" s="427"/>
      <c r="X33" s="427"/>
    </row>
    <row r="34" spans="1:24" ht="21" thickBot="1">
      <c r="A34" s="407" t="s">
        <v>299</v>
      </c>
      <c r="B34" s="406">
        <v>2</v>
      </c>
      <c r="C34" s="47"/>
      <c r="D34" s="402">
        <v>8</v>
      </c>
      <c r="E34" s="47"/>
      <c r="F34" s="402">
        <v>-6</v>
      </c>
      <c r="G34" s="413"/>
      <c r="H34" s="406">
        <v>87</v>
      </c>
      <c r="I34" s="47"/>
      <c r="J34" s="402">
        <v>52</v>
      </c>
      <c r="K34" s="47"/>
      <c r="L34" s="402">
        <v>35</v>
      </c>
      <c r="M34" s="983"/>
      <c r="O34" s="983"/>
      <c r="P34" s="989"/>
      <c r="Q34" s="989"/>
      <c r="R34" s="989"/>
      <c r="S34" s="989"/>
      <c r="U34" s="427"/>
      <c r="V34" s="427"/>
      <c r="W34" s="427"/>
      <c r="X34" s="427"/>
    </row>
    <row r="35" spans="1:24" ht="21" customHeight="1">
      <c r="A35" s="1151" t="s">
        <v>300</v>
      </c>
      <c r="B35" s="996">
        <v>804</v>
      </c>
      <c r="C35" s="412"/>
      <c r="D35" s="410">
        <v>798</v>
      </c>
      <c r="E35" s="47"/>
      <c r="F35" s="410">
        <v>6</v>
      </c>
      <c r="G35" s="413"/>
      <c r="H35" s="996">
        <v>3178</v>
      </c>
      <c r="I35" s="412"/>
      <c r="J35" s="410">
        <v>2888</v>
      </c>
      <c r="K35" s="47"/>
      <c r="L35" s="410">
        <v>290</v>
      </c>
      <c r="M35" s="983"/>
      <c r="O35" s="983"/>
      <c r="P35" s="989"/>
      <c r="Q35" s="989"/>
      <c r="R35" s="989"/>
      <c r="S35" s="989"/>
      <c r="T35" s="989"/>
      <c r="U35" s="427"/>
      <c r="V35" s="427"/>
      <c r="W35" s="427"/>
      <c r="X35" s="427"/>
    </row>
    <row r="36" spans="1:24" ht="22.5" hidden="1" customHeight="1" outlineLevel="1">
      <c r="A36" s="1086"/>
      <c r="B36" s="406">
        <v>0</v>
      </c>
      <c r="C36" s="405"/>
      <c r="D36" s="402"/>
      <c r="E36" s="47"/>
      <c r="F36" s="402">
        <v>0</v>
      </c>
      <c r="G36" s="413"/>
      <c r="H36" s="406">
        <v>0</v>
      </c>
      <c r="I36" s="52"/>
      <c r="J36" s="402"/>
      <c r="K36" s="47"/>
      <c r="L36" s="402">
        <v>0</v>
      </c>
      <c r="M36" s="983"/>
      <c r="O36" s="983"/>
      <c r="P36" s="989"/>
      <c r="Q36" s="989"/>
      <c r="R36" s="989"/>
      <c r="S36" s="989"/>
      <c r="T36" s="989"/>
      <c r="U36" s="427"/>
      <c r="V36" s="427"/>
      <c r="W36" s="427"/>
      <c r="X36" s="427"/>
    </row>
    <row r="37" spans="1:24" ht="22.5" customHeight="1" outlineLevel="1" thickBot="1">
      <c r="A37" s="1152" t="s">
        <v>337</v>
      </c>
      <c r="B37" s="406">
        <v>-241</v>
      </c>
      <c r="C37" s="52"/>
      <c r="D37" s="1068">
        <v>-304</v>
      </c>
      <c r="E37" s="47"/>
      <c r="F37" s="1068">
        <v>63</v>
      </c>
      <c r="G37" s="413"/>
      <c r="H37" s="406">
        <v>-1127</v>
      </c>
      <c r="I37" s="52"/>
      <c r="J37" s="1068">
        <v>-1142</v>
      </c>
      <c r="K37" s="47"/>
      <c r="L37" s="1068">
        <v>15</v>
      </c>
      <c r="M37" s="983"/>
      <c r="O37" s="983"/>
      <c r="P37" s="989"/>
      <c r="Q37" s="989"/>
      <c r="R37" s="989"/>
      <c r="S37" s="989"/>
      <c r="T37" s="989"/>
      <c r="U37" s="427"/>
      <c r="V37" s="427"/>
      <c r="W37" s="427"/>
      <c r="X37" s="427"/>
    </row>
    <row r="38" spans="1:24" ht="22.5" customHeight="1" outlineLevel="1">
      <c r="A38" s="1151" t="s">
        <v>338</v>
      </c>
      <c r="B38" s="408">
        <v>563</v>
      </c>
      <c r="C38" s="412"/>
      <c r="D38" s="410">
        <v>494</v>
      </c>
      <c r="E38" s="47"/>
      <c r="F38" s="410">
        <v>69</v>
      </c>
      <c r="G38" s="413"/>
      <c r="H38" s="408">
        <v>2051</v>
      </c>
      <c r="I38" s="412"/>
      <c r="J38" s="410">
        <v>1746</v>
      </c>
      <c r="K38" s="47"/>
      <c r="L38" s="410">
        <v>305</v>
      </c>
      <c r="M38" s="983"/>
      <c r="O38" s="983"/>
      <c r="P38" s="989"/>
      <c r="Q38" s="989"/>
      <c r="R38" s="989"/>
      <c r="S38" s="989"/>
      <c r="T38" s="989"/>
      <c r="U38" s="427"/>
      <c r="V38" s="427"/>
      <c r="W38" s="427"/>
      <c r="X38" s="427"/>
    </row>
    <row r="39" spans="1:24" ht="20.25">
      <c r="A39" s="407" t="s">
        <v>315</v>
      </c>
      <c r="B39" s="406">
        <v>-7</v>
      </c>
      <c r="C39" s="52"/>
      <c r="D39" s="402">
        <v>1</v>
      </c>
      <c r="E39" s="47"/>
      <c r="F39" s="402">
        <v>-8</v>
      </c>
      <c r="G39" s="413"/>
      <c r="H39" s="406">
        <v>-4905</v>
      </c>
      <c r="I39" s="52"/>
      <c r="J39" s="402">
        <v>-624</v>
      </c>
      <c r="K39" s="47"/>
      <c r="L39" s="402">
        <v>-4281</v>
      </c>
      <c r="M39" s="983"/>
      <c r="O39" s="983"/>
      <c r="P39" s="989"/>
      <c r="Q39" s="989"/>
      <c r="R39" s="989"/>
      <c r="S39" s="989"/>
      <c r="U39" s="427"/>
      <c r="V39" s="427"/>
      <c r="W39" s="427"/>
      <c r="X39" s="427"/>
    </row>
    <row r="40" spans="1:24" ht="18.75" customHeight="1" outlineLevel="1">
      <c r="A40" s="407" t="s">
        <v>316</v>
      </c>
      <c r="B40" s="406">
        <v>1</v>
      </c>
      <c r="C40" s="52"/>
      <c r="D40" s="402">
        <v>2</v>
      </c>
      <c r="E40" s="47"/>
      <c r="F40" s="402">
        <v>-1</v>
      </c>
      <c r="G40" s="413"/>
      <c r="H40" s="406">
        <v>102</v>
      </c>
      <c r="I40" s="52"/>
      <c r="J40" s="1166">
        <v>0</v>
      </c>
      <c r="K40" s="47"/>
      <c r="L40" s="402">
        <v>102</v>
      </c>
      <c r="M40" s="983"/>
      <c r="O40" s="983"/>
      <c r="P40" s="989"/>
      <c r="Q40" s="989"/>
      <c r="R40" s="989"/>
      <c r="S40" s="989"/>
      <c r="U40" s="427"/>
      <c r="V40" s="427"/>
      <c r="W40" s="427"/>
      <c r="X40" s="427"/>
    </row>
    <row r="41" spans="1:24" ht="18.75" customHeight="1" outlineLevel="1">
      <c r="A41" s="407" t="s">
        <v>369</v>
      </c>
      <c r="B41" s="406">
        <v>-48</v>
      </c>
      <c r="C41" s="52"/>
      <c r="D41" s="402">
        <v>-8</v>
      </c>
      <c r="E41" s="47"/>
      <c r="F41" s="402">
        <v>-40</v>
      </c>
      <c r="G41" s="413"/>
      <c r="H41" s="406">
        <v>-83</v>
      </c>
      <c r="I41" s="52"/>
      <c r="J41" s="402">
        <v>-34</v>
      </c>
      <c r="K41" s="47"/>
      <c r="L41" s="402">
        <v>-49</v>
      </c>
      <c r="M41" s="983"/>
      <c r="O41" s="983"/>
      <c r="P41" s="989"/>
      <c r="Q41" s="989"/>
      <c r="R41" s="989"/>
      <c r="S41" s="989"/>
      <c r="U41" s="427"/>
      <c r="V41" s="427"/>
      <c r="W41" s="427"/>
      <c r="X41" s="427"/>
    </row>
    <row r="42" spans="1:24" ht="18.75" customHeight="1" outlineLevel="1">
      <c r="A42" s="407" t="s">
        <v>324</v>
      </c>
      <c r="B42" s="406">
        <v>9</v>
      </c>
      <c r="C42" s="52"/>
      <c r="D42" s="1166">
        <v>0</v>
      </c>
      <c r="E42" s="47"/>
      <c r="F42" s="402">
        <v>9</v>
      </c>
      <c r="G42" s="413"/>
      <c r="H42" s="406">
        <v>4684</v>
      </c>
      <c r="I42" s="52"/>
      <c r="J42" s="402">
        <v>12</v>
      </c>
      <c r="K42" s="47"/>
      <c r="L42" s="402">
        <v>4672</v>
      </c>
      <c r="M42" s="983"/>
      <c r="O42" s="983"/>
      <c r="P42" s="989"/>
      <c r="Q42" s="989"/>
      <c r="R42" s="989"/>
      <c r="S42" s="989"/>
      <c r="U42" s="427"/>
      <c r="V42" s="427"/>
      <c r="W42" s="427"/>
      <c r="X42" s="427"/>
    </row>
    <row r="43" spans="1:24" ht="18.75" customHeight="1" outlineLevel="1">
      <c r="A43" s="407" t="s">
        <v>422</v>
      </c>
      <c r="B43" s="406">
        <v>-542</v>
      </c>
      <c r="C43" s="52"/>
      <c r="D43" s="1166">
        <v>0</v>
      </c>
      <c r="E43" s="47"/>
      <c r="F43" s="402">
        <v>-542</v>
      </c>
      <c r="G43" s="413"/>
      <c r="H43" s="406"/>
      <c r="I43" s="52"/>
      <c r="J43" s="402"/>
      <c r="K43" s="47"/>
      <c r="L43" s="402"/>
      <c r="M43" s="983"/>
      <c r="O43" s="983"/>
      <c r="P43" s="989"/>
      <c r="Q43" s="989"/>
      <c r="R43" s="989"/>
      <c r="S43" s="989"/>
      <c r="U43" s="427"/>
      <c r="V43" s="427"/>
      <c r="W43" s="427"/>
      <c r="X43" s="427"/>
    </row>
    <row r="44" spans="1:24" s="207" customFormat="1" ht="20.25">
      <c r="A44" s="407" t="s">
        <v>299</v>
      </c>
      <c r="B44" s="406">
        <v>-2</v>
      </c>
      <c r="C44" s="52"/>
      <c r="D44" s="402">
        <v>-8</v>
      </c>
      <c r="E44" s="47"/>
      <c r="F44" s="402">
        <v>6</v>
      </c>
      <c r="G44" s="413"/>
      <c r="H44" s="406">
        <v>-87</v>
      </c>
      <c r="I44" s="52"/>
      <c r="J44" s="402">
        <v>-52</v>
      </c>
      <c r="K44" s="47"/>
      <c r="L44" s="402">
        <v>-35</v>
      </c>
      <c r="M44" s="983"/>
      <c r="N44" s="53"/>
      <c r="O44" s="983"/>
      <c r="P44" s="989"/>
      <c r="Q44" s="989"/>
      <c r="R44" s="989"/>
      <c r="S44" s="989"/>
      <c r="T44" s="53"/>
      <c r="U44" s="427"/>
      <c r="V44" s="427"/>
      <c r="W44" s="427"/>
      <c r="X44" s="427"/>
    </row>
    <row r="45" spans="1:24" s="207" customFormat="1" ht="20.25">
      <c r="A45" s="407" t="s">
        <v>325</v>
      </c>
      <c r="B45" s="1173">
        <v>0</v>
      </c>
      <c r="C45" s="52"/>
      <c r="D45" s="402">
        <v>400</v>
      </c>
      <c r="E45" s="47"/>
      <c r="F45" s="402">
        <v>-400</v>
      </c>
      <c r="G45" s="413"/>
      <c r="H45" s="406">
        <v>400</v>
      </c>
      <c r="I45" s="52"/>
      <c r="J45" s="402">
        <v>600</v>
      </c>
      <c r="K45" s="47"/>
      <c r="L45" s="402">
        <v>-200</v>
      </c>
      <c r="M45" s="983"/>
      <c r="N45" s="53"/>
      <c r="O45" s="983"/>
      <c r="P45" s="989"/>
      <c r="Q45" s="989"/>
      <c r="R45" s="989"/>
      <c r="S45" s="989"/>
      <c r="T45" s="53"/>
      <c r="U45" s="427"/>
      <c r="V45" s="427"/>
      <c r="W45" s="427"/>
      <c r="X45" s="427"/>
    </row>
    <row r="46" spans="1:24" s="53" customFormat="1" ht="20.25">
      <c r="A46" s="407" t="s">
        <v>317</v>
      </c>
      <c r="B46" s="1003">
        <v>-13</v>
      </c>
      <c r="C46" s="52"/>
      <c r="D46" s="1166">
        <v>0</v>
      </c>
      <c r="E46" s="47"/>
      <c r="F46" s="402">
        <v>-13</v>
      </c>
      <c r="G46" s="413"/>
      <c r="H46" s="1003">
        <v>-3</v>
      </c>
      <c r="I46" s="52"/>
      <c r="J46" s="402">
        <v>-531</v>
      </c>
      <c r="K46" s="47"/>
      <c r="L46" s="402">
        <v>528</v>
      </c>
      <c r="M46" s="983"/>
      <c r="O46" s="983"/>
      <c r="P46" s="989"/>
      <c r="Q46" s="989"/>
      <c r="R46" s="989"/>
      <c r="S46" s="989"/>
      <c r="U46" s="989"/>
      <c r="V46" s="989"/>
      <c r="W46" s="989"/>
      <c r="X46" s="989"/>
    </row>
    <row r="47" spans="1:24" s="53" customFormat="1" ht="20.25">
      <c r="A47" s="407" t="s">
        <v>318</v>
      </c>
      <c r="B47" s="406">
        <v>-5</v>
      </c>
      <c r="C47" s="52"/>
      <c r="D47" s="402">
        <v>-5</v>
      </c>
      <c r="E47" s="47"/>
      <c r="F47" s="1166">
        <v>0</v>
      </c>
      <c r="G47" s="413"/>
      <c r="H47" s="406">
        <v>-95</v>
      </c>
      <c r="I47" s="52"/>
      <c r="J47" s="402">
        <v>36</v>
      </c>
      <c r="K47" s="47"/>
      <c r="L47" s="402">
        <v>-131</v>
      </c>
      <c r="M47" s="983"/>
      <c r="O47" s="983"/>
      <c r="P47" s="989"/>
      <c r="Q47" s="989"/>
      <c r="R47" s="989"/>
      <c r="S47" s="989"/>
      <c r="U47" s="989"/>
      <c r="V47" s="989"/>
      <c r="W47" s="989"/>
      <c r="X47" s="989"/>
    </row>
    <row r="48" spans="1:24" ht="20.25">
      <c r="A48" s="407" t="s">
        <v>423</v>
      </c>
      <c r="B48" s="406">
        <v>-822</v>
      </c>
      <c r="C48" s="52"/>
      <c r="D48" s="1147">
        <v>-1131</v>
      </c>
      <c r="E48" s="47"/>
      <c r="F48" s="402">
        <v>309</v>
      </c>
      <c r="G48" s="413"/>
      <c r="H48" s="406">
        <v>452</v>
      </c>
      <c r="I48" s="52"/>
      <c r="J48" s="402">
        <v>1945</v>
      </c>
      <c r="K48" s="47"/>
      <c r="L48" s="402">
        <v>-1493</v>
      </c>
      <c r="M48" s="983"/>
      <c r="O48" s="983"/>
      <c r="P48" s="989"/>
      <c r="Q48" s="989"/>
      <c r="R48" s="989"/>
      <c r="S48" s="989"/>
      <c r="U48" s="427"/>
      <c r="V48" s="427"/>
      <c r="W48" s="427"/>
      <c r="X48" s="427"/>
    </row>
    <row r="49" spans="1:24" ht="20.25">
      <c r="A49" s="407" t="s">
        <v>319</v>
      </c>
      <c r="B49" s="406">
        <v>2389</v>
      </c>
      <c r="C49" s="52"/>
      <c r="D49" s="402">
        <v>4437</v>
      </c>
      <c r="E49" s="47"/>
      <c r="F49" s="402">
        <v>-2048</v>
      </c>
      <c r="G49" s="413"/>
      <c r="H49" s="406">
        <v>7809</v>
      </c>
      <c r="I49" s="52"/>
      <c r="J49" s="402">
        <v>3834</v>
      </c>
      <c r="K49" s="47"/>
      <c r="L49" s="402">
        <v>3975</v>
      </c>
      <c r="M49" s="983"/>
      <c r="O49" s="983"/>
      <c r="P49" s="989"/>
      <c r="Q49" s="989"/>
      <c r="R49" s="989"/>
      <c r="S49" s="989"/>
      <c r="U49" s="427"/>
      <c r="V49" s="427"/>
      <c r="W49" s="427"/>
      <c r="X49" s="427"/>
    </row>
    <row r="50" spans="1:24" ht="20.25">
      <c r="A50" s="407" t="s">
        <v>378</v>
      </c>
      <c r="B50" s="406">
        <v>-57</v>
      </c>
      <c r="C50" s="52"/>
      <c r="D50" s="402">
        <v>-3952</v>
      </c>
      <c r="E50" s="47"/>
      <c r="F50" s="402">
        <v>3895</v>
      </c>
      <c r="G50" s="413"/>
      <c r="H50" s="406">
        <v>-8965</v>
      </c>
      <c r="I50" s="52"/>
      <c r="J50" s="402">
        <v>-2161</v>
      </c>
      <c r="K50" s="47"/>
      <c r="L50" s="402">
        <v>-6804</v>
      </c>
      <c r="M50" s="983"/>
      <c r="O50" s="983"/>
      <c r="P50" s="989"/>
      <c r="Q50" s="989"/>
      <c r="R50" s="989"/>
      <c r="S50" s="989"/>
      <c r="U50" s="427"/>
      <c r="V50" s="427"/>
      <c r="W50" s="427"/>
      <c r="X50" s="427"/>
    </row>
    <row r="51" spans="1:24" ht="20.25">
      <c r="A51" s="407" t="s">
        <v>320</v>
      </c>
      <c r="B51" s="406">
        <v>-62</v>
      </c>
      <c r="C51" s="52"/>
      <c r="D51" s="402">
        <v>-64</v>
      </c>
      <c r="E51" s="47"/>
      <c r="F51" s="402">
        <v>2</v>
      </c>
      <c r="G51" s="413"/>
      <c r="H51" s="406">
        <v>-216</v>
      </c>
      <c r="I51" s="52"/>
      <c r="J51" s="1147">
        <v>-235</v>
      </c>
      <c r="K51" s="47"/>
      <c r="L51" s="402">
        <v>19</v>
      </c>
      <c r="M51" s="983"/>
      <c r="O51" s="983"/>
      <c r="P51" s="989"/>
      <c r="Q51" s="989"/>
      <c r="R51" s="989"/>
      <c r="S51" s="989"/>
      <c r="U51" s="427"/>
      <c r="V51" s="427"/>
      <c r="W51" s="427"/>
      <c r="X51" s="427"/>
    </row>
    <row r="52" spans="1:24" ht="20.25">
      <c r="A52" s="407" t="s">
        <v>321</v>
      </c>
      <c r="B52" s="406">
        <v>-32</v>
      </c>
      <c r="C52" s="52"/>
      <c r="D52" s="402">
        <v>-37</v>
      </c>
      <c r="E52" s="47"/>
      <c r="F52" s="402">
        <v>5</v>
      </c>
      <c r="G52" s="413"/>
      <c r="H52" s="406">
        <v>-182</v>
      </c>
      <c r="I52" s="52"/>
      <c r="J52" s="1147">
        <v>-92</v>
      </c>
      <c r="K52" s="47"/>
      <c r="L52" s="402">
        <v>-90</v>
      </c>
      <c r="M52" s="983"/>
      <c r="O52" s="983"/>
      <c r="P52" s="989"/>
      <c r="Q52" s="989"/>
      <c r="R52" s="989"/>
      <c r="S52" s="989"/>
      <c r="U52" s="427"/>
      <c r="V52" s="427"/>
      <c r="W52" s="427"/>
      <c r="X52" s="427"/>
    </row>
    <row r="53" spans="1:24" ht="20.25">
      <c r="A53" s="407" t="s">
        <v>322</v>
      </c>
      <c r="B53" s="406">
        <v>-408</v>
      </c>
      <c r="C53" s="52"/>
      <c r="D53" s="402">
        <v>-602</v>
      </c>
      <c r="E53" s="47"/>
      <c r="F53" s="402">
        <v>194</v>
      </c>
      <c r="G53" s="413"/>
      <c r="H53" s="406">
        <v>-2026</v>
      </c>
      <c r="I53" s="52"/>
      <c r="J53" s="1147">
        <v>-3613</v>
      </c>
      <c r="K53" s="47"/>
      <c r="L53" s="402">
        <v>1587</v>
      </c>
      <c r="M53" s="983"/>
      <c r="O53" s="983"/>
      <c r="P53" s="989"/>
      <c r="Q53" s="989"/>
      <c r="R53" s="989"/>
      <c r="S53" s="989"/>
      <c r="U53" s="427"/>
      <c r="V53" s="427"/>
      <c r="W53" s="427"/>
      <c r="X53" s="427"/>
    </row>
    <row r="54" spans="1:24" ht="20.25">
      <c r="A54" s="407" t="s">
        <v>323</v>
      </c>
      <c r="B54" s="406">
        <v>-15</v>
      </c>
      <c r="C54" s="52"/>
      <c r="D54" s="402">
        <v>-47</v>
      </c>
      <c r="E54" s="47"/>
      <c r="F54" s="402">
        <v>32</v>
      </c>
      <c r="G54" s="413"/>
      <c r="H54" s="406">
        <v>-189</v>
      </c>
      <c r="I54" s="52"/>
      <c r="J54" s="1147">
        <v>-31</v>
      </c>
      <c r="K54" s="47"/>
      <c r="L54" s="402">
        <v>-158</v>
      </c>
      <c r="M54" s="983"/>
      <c r="O54" s="983"/>
      <c r="P54" s="989"/>
      <c r="Q54" s="989"/>
      <c r="R54" s="989"/>
      <c r="S54" s="989"/>
      <c r="U54" s="427"/>
      <c r="V54" s="427"/>
      <c r="W54" s="427"/>
      <c r="X54" s="427"/>
    </row>
    <row r="55" spans="1:24" ht="21" thickBot="1">
      <c r="B55" s="1350">
        <v>386</v>
      </c>
      <c r="C55" s="433"/>
      <c r="D55" s="502">
        <v>-1014</v>
      </c>
      <c r="E55" s="47"/>
      <c r="F55" s="417">
        <v>1400</v>
      </c>
      <c r="G55" s="501"/>
      <c r="H55" s="1350">
        <v>-3304</v>
      </c>
      <c r="I55" s="433"/>
      <c r="J55" s="1351">
        <v>-946</v>
      </c>
      <c r="K55" s="47"/>
      <c r="L55" s="502">
        <v>-2358</v>
      </c>
    </row>
    <row r="56" spans="1:24" ht="20.25">
      <c r="A56" s="1428" t="s">
        <v>424</v>
      </c>
      <c r="B56" s="406">
        <v>946</v>
      </c>
      <c r="C56" s="405"/>
      <c r="D56" s="402">
        <v>-523</v>
      </c>
      <c r="E56" s="47"/>
      <c r="F56" s="402">
        <v>1469</v>
      </c>
      <c r="G56" s="413"/>
      <c r="H56" s="406">
        <v>-1258</v>
      </c>
      <c r="I56" s="52"/>
      <c r="J56" s="1147">
        <v>1025</v>
      </c>
      <c r="K56" s="403"/>
      <c r="L56" s="402">
        <v>-2283</v>
      </c>
      <c r="M56" s="983"/>
      <c r="O56" s="983"/>
      <c r="P56" s="989"/>
      <c r="Q56" s="989"/>
      <c r="R56" s="989"/>
      <c r="S56" s="989"/>
      <c r="U56" s="427"/>
    </row>
    <row r="57" spans="1:24" ht="20.25">
      <c r="A57" s="22" t="s">
        <v>326</v>
      </c>
      <c r="B57" s="400">
        <v>314</v>
      </c>
      <c r="C57" s="405"/>
      <c r="D57" s="47">
        <v>1572</v>
      </c>
      <c r="E57" s="47"/>
      <c r="F57" s="402">
        <v>-1258</v>
      </c>
      <c r="G57" s="413"/>
      <c r="H57" s="406"/>
      <c r="I57" s="52"/>
      <c r="J57" s="1147"/>
      <c r="K57" s="403"/>
      <c r="L57" s="402"/>
      <c r="M57" s="983"/>
      <c r="O57" s="983"/>
      <c r="P57" s="989"/>
      <c r="Q57" s="989"/>
      <c r="R57" s="989"/>
      <c r="S57" s="989"/>
      <c r="U57" s="427"/>
    </row>
    <row r="58" spans="1:24" ht="18.75" customHeight="1">
      <c r="A58" s="22" t="s">
        <v>425</v>
      </c>
      <c r="B58" s="400">
        <v>107</v>
      </c>
      <c r="C58" s="405"/>
      <c r="D58" s="1352">
        <v>0</v>
      </c>
      <c r="E58" s="47"/>
      <c r="F58" s="402">
        <v>107</v>
      </c>
      <c r="G58" s="52"/>
      <c r="H58" s="400">
        <v>1572</v>
      </c>
      <c r="I58" s="52"/>
      <c r="J58" s="1147">
        <v>547</v>
      </c>
      <c r="K58" s="403"/>
      <c r="L58" s="402">
        <v>1025</v>
      </c>
      <c r="M58" s="983"/>
      <c r="O58" s="983"/>
      <c r="P58" s="989"/>
      <c r="Q58" s="989"/>
      <c r="R58" s="989"/>
      <c r="S58" s="989"/>
      <c r="U58" s="427"/>
    </row>
    <row r="59" spans="1:24" ht="21" thickBot="1">
      <c r="A59" s="25" t="s">
        <v>327</v>
      </c>
      <c r="B59" s="1075">
        <v>1367</v>
      </c>
      <c r="C59" s="415"/>
      <c r="D59" s="502">
        <v>1049</v>
      </c>
      <c r="E59" s="47"/>
      <c r="F59" s="417">
        <v>318</v>
      </c>
      <c r="G59" s="501"/>
      <c r="H59" s="1075">
        <v>314</v>
      </c>
      <c r="I59" s="433"/>
      <c r="J59" s="1171">
        <v>1572</v>
      </c>
      <c r="K59" s="403"/>
      <c r="L59" s="416">
        <v>-1258</v>
      </c>
      <c r="M59" s="983"/>
      <c r="O59" s="983"/>
      <c r="P59" s="989"/>
      <c r="Q59" s="989"/>
      <c r="R59" s="989"/>
      <c r="S59" s="989"/>
    </row>
    <row r="60" spans="1:24" ht="20.25">
      <c r="A60" s="1154" t="s">
        <v>426</v>
      </c>
      <c r="B60" s="406">
        <v>3</v>
      </c>
      <c r="C60" s="405"/>
      <c r="D60" s="402">
        <v>3</v>
      </c>
      <c r="E60" s="47"/>
      <c r="F60" s="1166">
        <v>0</v>
      </c>
      <c r="G60" s="52"/>
      <c r="H60" s="406">
        <v>6</v>
      </c>
      <c r="I60" s="52"/>
      <c r="J60" s="1168">
        <v>-225</v>
      </c>
      <c r="K60" s="403"/>
      <c r="L60" s="384">
        <v>231</v>
      </c>
      <c r="M60" s="983"/>
      <c r="O60" s="983"/>
      <c r="P60" s="989"/>
      <c r="Q60" s="989"/>
      <c r="R60" s="989"/>
      <c r="S60" s="989"/>
    </row>
    <row r="61" spans="1:24" ht="20.25">
      <c r="A61" s="1154" t="s">
        <v>328</v>
      </c>
      <c r="B61" s="400">
        <v>6</v>
      </c>
      <c r="C61" s="405"/>
      <c r="D61" s="1352">
        <v>0</v>
      </c>
      <c r="E61" s="403"/>
      <c r="F61" s="402">
        <v>6</v>
      </c>
      <c r="G61" s="52"/>
      <c r="H61" s="1353">
        <v>0</v>
      </c>
      <c r="I61" s="405"/>
      <c r="J61" s="1147">
        <v>225</v>
      </c>
      <c r="K61" s="403"/>
      <c r="L61" s="402">
        <v>-225</v>
      </c>
      <c r="M61" s="983"/>
      <c r="O61" s="983"/>
      <c r="P61" s="989"/>
      <c r="Q61" s="989"/>
      <c r="R61" s="989"/>
      <c r="S61" s="989"/>
    </row>
    <row r="62" spans="1:24" ht="21" thickBot="1">
      <c r="A62" s="1091" t="s">
        <v>329</v>
      </c>
      <c r="B62" s="432">
        <v>9</v>
      </c>
      <c r="C62" s="433"/>
      <c r="D62" s="48">
        <v>3</v>
      </c>
      <c r="E62" s="47"/>
      <c r="F62" s="417">
        <v>6</v>
      </c>
      <c r="G62" s="414"/>
      <c r="H62" s="432">
        <v>6</v>
      </c>
      <c r="I62" s="433"/>
      <c r="J62" s="1174">
        <v>0</v>
      </c>
      <c r="K62" s="47"/>
      <c r="L62" s="417">
        <v>6</v>
      </c>
      <c r="M62" s="983"/>
      <c r="O62" s="983"/>
      <c r="P62" s="989"/>
      <c r="Q62" s="989"/>
      <c r="R62" s="989"/>
      <c r="S62" s="989"/>
    </row>
    <row r="63" spans="1:24" ht="12" customHeight="1" thickTop="1">
      <c r="A63" s="22"/>
      <c r="B63" s="25"/>
      <c r="C63" s="25"/>
      <c r="D63" s="25"/>
      <c r="E63" s="25"/>
      <c r="F63" s="25"/>
      <c r="G63" s="25"/>
      <c r="H63" s="25"/>
      <c r="I63" s="25"/>
      <c r="J63" s="22"/>
      <c r="K63" s="22"/>
      <c r="L63" s="403"/>
      <c r="O63" s="983"/>
      <c r="P63" s="989"/>
      <c r="Q63" s="989"/>
      <c r="R63" s="989"/>
      <c r="S63" s="989"/>
    </row>
    <row r="64" spans="1:24" ht="15" customHeight="1">
      <c r="A64" s="1739"/>
      <c r="B64" s="1739"/>
      <c r="C64" s="1739"/>
      <c r="D64" s="1739"/>
      <c r="E64" s="1739"/>
      <c r="F64" s="1739"/>
      <c r="G64" s="1739"/>
      <c r="H64" s="1739"/>
      <c r="I64" s="1739"/>
      <c r="J64" s="1739"/>
      <c r="K64" s="1739"/>
      <c r="L64" s="1739"/>
    </row>
    <row r="65" spans="1:10" ht="15" customHeight="1">
      <c r="A65" s="57"/>
    </row>
    <row r="66" spans="1:10" ht="15" customHeight="1"/>
    <row r="67" spans="1:10" ht="29.25" customHeight="1"/>
    <row r="68" spans="1:10" ht="15" customHeight="1">
      <c r="A68" s="57"/>
    </row>
    <row r="69" spans="1:10" ht="15" customHeight="1"/>
    <row r="70" spans="1:10" ht="15" customHeight="1"/>
    <row r="71" spans="1:10" ht="15" customHeight="1">
      <c r="B71" s="497"/>
      <c r="D71" s="497"/>
      <c r="H71" s="497"/>
      <c r="J71" s="497"/>
    </row>
    <row r="72" spans="1:10">
      <c r="B72" s="497"/>
      <c r="D72" s="497"/>
      <c r="H72" s="497"/>
      <c r="J72" s="497"/>
    </row>
    <row r="73" spans="1:10">
      <c r="B73" s="497"/>
      <c r="D73" s="497"/>
      <c r="H73" s="497"/>
      <c r="J73" s="497"/>
    </row>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sheetData>
  <mergeCells count="1">
    <mergeCell ref="A64:L64"/>
  </mergeCells>
  <printOptions horizontalCentered="1"/>
  <pageMargins left="0.511811023622047" right="0.511811023622047" top="0.511811023622047" bottom="0.511811023622047" header="0.511811023622047" footer="0.511811023622047"/>
  <pageSetup scale="47" firstPageNumber="2" orientation="landscape" useFirstPageNumber="1" r:id="rId1"/>
  <headerFooter scaleWithDoc="0">
    <oddFooter>&amp;R&amp;8BCE Information financière supplémentaire – Premier trimestre de 2026 Page 13</oddFooter>
  </headerFooter>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41985" r:id="rId7" name="FPMExcelClientSheetOptionstb1">
          <controlPr defaultSize="0" autoLine="0" autoPict="0" r:id="rId8">
            <anchor moveWithCells="1" sizeWithCells="1">
              <from>
                <xdr:col>0</xdr:col>
                <xdr:colOff>0</xdr:colOff>
                <xdr:row>0</xdr:row>
                <xdr:rowOff>0</xdr:rowOff>
              </from>
              <to>
                <xdr:col>0</xdr:col>
                <xdr:colOff>390525</xdr:colOff>
                <xdr:row>0</xdr:row>
                <xdr:rowOff>0</xdr:rowOff>
              </to>
            </anchor>
          </controlPr>
        </control>
      </mc:Choice>
      <mc:Fallback>
        <control shapeId="41985" r:id="rId7" name="FPMExcelClientSheetOptionstb1"/>
      </mc:Fallback>
    </mc:AlternateContent>
  </control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pageSetUpPr fitToPage="1"/>
  </sheetPr>
  <dimension ref="A1:I162"/>
  <sheetViews>
    <sheetView showGridLines="0" view="pageBreakPreview" zoomScale="70" zoomScaleNormal="70" zoomScaleSheetLayoutView="70" zoomScalePageLayoutView="55" workbookViewId="0"/>
  </sheetViews>
  <sheetFormatPr defaultColWidth="9.140625" defaultRowHeight="16.5" outlineLevelRow="1"/>
  <cols>
    <col min="1" max="1" width="150.28515625" style="21" customWidth="1"/>
    <col min="2" max="2" width="14.7109375" style="21" customWidth="1"/>
    <col min="3" max="3" width="1.85546875" style="21" customWidth="1"/>
    <col min="4" max="4" width="14.7109375" style="21" customWidth="1"/>
    <col min="5" max="5" width="1.85546875" style="21" customWidth="1"/>
    <col min="6" max="9" width="14.7109375" style="21" customWidth="1"/>
    <col min="10" max="16384" width="9.140625" style="21"/>
  </cols>
  <sheetData>
    <row r="1" spans="1:9" ht="21.75" customHeight="1">
      <c r="A1" s="359"/>
      <c r="B1" s="359"/>
      <c r="C1" s="359"/>
      <c r="D1" s="359"/>
      <c r="E1" s="359"/>
      <c r="F1" s="359"/>
      <c r="G1" s="359"/>
      <c r="H1" s="359"/>
      <c r="I1" s="360" t="s">
        <v>2</v>
      </c>
    </row>
    <row r="2" spans="1:9" ht="23.25">
      <c r="A2" s="359"/>
      <c r="B2" s="359"/>
      <c r="C2" s="359"/>
      <c r="D2" s="359"/>
      <c r="E2" s="359"/>
      <c r="F2" s="359"/>
      <c r="G2" s="359"/>
      <c r="H2" s="359"/>
      <c r="I2" s="360" t="s">
        <v>330</v>
      </c>
    </row>
    <row r="3" spans="1:9" ht="21.75" customHeight="1"/>
    <row r="4" spans="1:9" ht="44.25" customHeight="1" thickBot="1">
      <c r="A4" s="419" t="s">
        <v>237</v>
      </c>
      <c r="B4" s="1155" t="s">
        <v>386</v>
      </c>
      <c r="C4" s="423"/>
      <c r="D4" s="1157" t="s">
        <v>370</v>
      </c>
      <c r="E4" s="421"/>
      <c r="F4" s="1156" t="s">
        <v>367</v>
      </c>
      <c r="G4" s="1156" t="s">
        <v>213</v>
      </c>
      <c r="H4" s="1156" t="s">
        <v>214</v>
      </c>
      <c r="I4" s="1156" t="s">
        <v>215</v>
      </c>
    </row>
    <row r="5" spans="1:9" ht="8.25" customHeight="1">
      <c r="A5" s="25"/>
      <c r="B5" s="27"/>
      <c r="C5" s="27"/>
      <c r="D5" s="26"/>
      <c r="E5" s="26"/>
      <c r="F5" s="26"/>
      <c r="G5" s="26"/>
      <c r="H5" s="26"/>
      <c r="I5" s="26"/>
    </row>
    <row r="6" spans="1:9" ht="18" customHeight="1">
      <c r="A6" s="404" t="s">
        <v>363</v>
      </c>
      <c r="B6" s="1163">
        <v>667</v>
      </c>
      <c r="C6" s="385"/>
      <c r="D6" s="1147">
        <v>6514</v>
      </c>
      <c r="E6" s="385"/>
      <c r="F6" s="1147">
        <v>632</v>
      </c>
      <c r="G6" s="1147">
        <v>4555</v>
      </c>
      <c r="H6" s="1147">
        <v>644</v>
      </c>
      <c r="I6" s="1147">
        <v>683</v>
      </c>
    </row>
    <row r="7" spans="1:9" ht="40.5">
      <c r="A7" s="1332" t="s">
        <v>427</v>
      </c>
      <c r="B7" s="1163"/>
      <c r="C7" s="1466"/>
      <c r="D7" s="1147"/>
      <c r="E7" s="1466"/>
      <c r="F7" s="1147"/>
      <c r="G7" s="1147"/>
      <c r="H7" s="1147"/>
      <c r="I7" s="1147"/>
    </row>
    <row r="8" spans="1:9" ht="18" customHeight="1">
      <c r="A8" s="513" t="s">
        <v>189</v>
      </c>
      <c r="B8" s="1164">
        <v>-6</v>
      </c>
      <c r="C8" s="385"/>
      <c r="D8" s="1147">
        <v>517</v>
      </c>
      <c r="E8" s="385"/>
      <c r="F8" s="1147">
        <v>147</v>
      </c>
      <c r="G8" s="1147">
        <v>82</v>
      </c>
      <c r="H8" s="1147">
        <v>41</v>
      </c>
      <c r="I8" s="1147">
        <v>247</v>
      </c>
    </row>
    <row r="9" spans="1:9" ht="18" customHeight="1">
      <c r="A9" s="513" t="s">
        <v>304</v>
      </c>
      <c r="B9" s="1164">
        <v>1356</v>
      </c>
      <c r="C9" s="385"/>
      <c r="D9" s="1147">
        <v>5238</v>
      </c>
      <c r="E9" s="385"/>
      <c r="F9" s="1147">
        <v>1370</v>
      </c>
      <c r="G9" s="1147">
        <v>1309</v>
      </c>
      <c r="H9" s="1147">
        <v>1287</v>
      </c>
      <c r="I9" s="1147">
        <v>1272</v>
      </c>
    </row>
    <row r="10" spans="1:9" ht="18" customHeight="1">
      <c r="A10" s="513" t="s">
        <v>305</v>
      </c>
      <c r="B10" s="1164">
        <v>17</v>
      </c>
      <c r="C10" s="385"/>
      <c r="D10" s="1147">
        <v>96</v>
      </c>
      <c r="E10" s="385"/>
      <c r="F10" s="1147">
        <v>24</v>
      </c>
      <c r="G10" s="1147">
        <v>24</v>
      </c>
      <c r="H10" s="1147">
        <v>19</v>
      </c>
      <c r="I10" s="1147">
        <v>29</v>
      </c>
    </row>
    <row r="11" spans="1:9" ht="18" customHeight="1">
      <c r="A11" s="513" t="s">
        <v>306</v>
      </c>
      <c r="B11" s="1164">
        <v>430</v>
      </c>
      <c r="C11" s="385"/>
      <c r="D11" s="1147">
        <v>1696</v>
      </c>
      <c r="E11" s="385"/>
      <c r="F11" s="1147">
        <v>435</v>
      </c>
      <c r="G11" s="1147">
        <v>437</v>
      </c>
      <c r="H11" s="1147">
        <v>427</v>
      </c>
      <c r="I11" s="1147">
        <v>397</v>
      </c>
    </row>
    <row r="12" spans="1:9" ht="18" customHeight="1">
      <c r="A12" s="513" t="s">
        <v>195</v>
      </c>
      <c r="B12" s="1164">
        <v>5</v>
      </c>
      <c r="C12" s="385"/>
      <c r="D12" s="1147">
        <v>1027</v>
      </c>
      <c r="E12" s="385"/>
      <c r="F12" s="1147">
        <v>40</v>
      </c>
      <c r="G12" s="1147">
        <v>970</v>
      </c>
      <c r="H12" s="1147">
        <v>8</v>
      </c>
      <c r="I12" s="1147">
        <v>9</v>
      </c>
    </row>
    <row r="13" spans="1:9" ht="18" customHeight="1">
      <c r="A13" s="513" t="s">
        <v>428</v>
      </c>
      <c r="B13" s="1164">
        <v>1</v>
      </c>
      <c r="C13" s="385"/>
      <c r="D13" s="1147">
        <v>-5217</v>
      </c>
      <c r="E13" s="385"/>
      <c r="F13" s="1147">
        <v>-52</v>
      </c>
      <c r="G13" s="1147">
        <v>-5175</v>
      </c>
      <c r="H13" s="1147">
        <v>8</v>
      </c>
      <c r="I13" s="1147">
        <v>2</v>
      </c>
    </row>
    <row r="14" spans="1:9" ht="18" customHeight="1">
      <c r="A14" s="513" t="s">
        <v>377</v>
      </c>
      <c r="B14" s="1467">
        <v>0</v>
      </c>
      <c r="C14" s="385"/>
      <c r="D14" s="1147">
        <v>-249</v>
      </c>
      <c r="E14" s="385"/>
      <c r="F14" s="1147">
        <v>-46</v>
      </c>
      <c r="G14" s="1147">
        <v>154</v>
      </c>
      <c r="H14" s="1147">
        <v>-91</v>
      </c>
      <c r="I14" s="1147">
        <v>-266</v>
      </c>
    </row>
    <row r="15" spans="1:9" ht="42" hidden="1" customHeight="1">
      <c r="A15" s="514" t="s">
        <v>331</v>
      </c>
      <c r="B15" s="1164">
        <v>0</v>
      </c>
      <c r="C15" s="385"/>
      <c r="D15" s="1147">
        <v>0</v>
      </c>
      <c r="E15" s="385"/>
      <c r="F15" s="1147">
        <v>0</v>
      </c>
      <c r="G15" s="1147">
        <v>0</v>
      </c>
      <c r="H15" s="1147">
        <v>0</v>
      </c>
      <c r="I15" s="1147">
        <v>0</v>
      </c>
    </row>
    <row r="16" spans="1:9" ht="18" customHeight="1">
      <c r="A16" s="513" t="s">
        <v>197</v>
      </c>
      <c r="B16" s="1164">
        <v>239</v>
      </c>
      <c r="C16" s="385"/>
      <c r="D16" s="1147">
        <v>1193</v>
      </c>
      <c r="E16" s="385"/>
      <c r="F16" s="1147">
        <v>201</v>
      </c>
      <c r="G16" s="1147">
        <v>495</v>
      </c>
      <c r="H16" s="1147">
        <v>240</v>
      </c>
      <c r="I16" s="1147">
        <v>257</v>
      </c>
    </row>
    <row r="17" spans="1:9" ht="18" customHeight="1">
      <c r="A17" s="513" t="s">
        <v>308</v>
      </c>
      <c r="B17" s="1164">
        <v>-18</v>
      </c>
      <c r="C17" s="385"/>
      <c r="D17" s="1147">
        <v>-49</v>
      </c>
      <c r="E17" s="385"/>
      <c r="F17" s="1147">
        <v>-7</v>
      </c>
      <c r="G17" s="1147">
        <v>-12</v>
      </c>
      <c r="H17" s="1147">
        <v>-12</v>
      </c>
      <c r="I17" s="1147">
        <v>-18</v>
      </c>
    </row>
    <row r="18" spans="1:9" ht="18" customHeight="1">
      <c r="A18" s="513" t="s">
        <v>309</v>
      </c>
      <c r="B18" s="1164">
        <v>-14</v>
      </c>
      <c r="C18" s="385"/>
      <c r="D18" s="1147">
        <v>-59</v>
      </c>
      <c r="E18" s="385"/>
      <c r="F18" s="1147">
        <v>-15</v>
      </c>
      <c r="G18" s="1147">
        <v>-15</v>
      </c>
      <c r="H18" s="1147">
        <v>-15</v>
      </c>
      <c r="I18" s="1147">
        <v>-14</v>
      </c>
    </row>
    <row r="19" spans="1:9" ht="18" customHeight="1">
      <c r="A19" s="1158" t="s">
        <v>310</v>
      </c>
      <c r="B19" s="1164">
        <v>-86</v>
      </c>
      <c r="C19" s="385"/>
      <c r="D19" s="1147">
        <v>-425</v>
      </c>
      <c r="E19" s="385"/>
      <c r="F19" s="1147">
        <v>-72</v>
      </c>
      <c r="G19" s="1147">
        <v>-74</v>
      </c>
      <c r="H19" s="1147">
        <v>-198</v>
      </c>
      <c r="I19" s="1147">
        <v>-81</v>
      </c>
    </row>
    <row r="20" spans="1:9" ht="18" customHeight="1">
      <c r="A20" s="513" t="s">
        <v>311</v>
      </c>
      <c r="B20" s="1164">
        <v>-624</v>
      </c>
      <c r="C20" s="385"/>
      <c r="D20" s="1147">
        <v>-1808</v>
      </c>
      <c r="E20" s="385"/>
      <c r="F20" s="1147">
        <v>-319</v>
      </c>
      <c r="G20" s="1147">
        <v>-620</v>
      </c>
      <c r="H20" s="1147">
        <v>-308</v>
      </c>
      <c r="I20" s="1147">
        <v>-561</v>
      </c>
    </row>
    <row r="21" spans="1:9" ht="18" customHeight="1">
      <c r="A21" s="513" t="s">
        <v>312</v>
      </c>
      <c r="B21" s="1164">
        <v>-547</v>
      </c>
      <c r="C21" s="385"/>
      <c r="D21" s="1147">
        <v>-737</v>
      </c>
      <c r="E21" s="385"/>
      <c r="F21" s="1147">
        <v>-472</v>
      </c>
      <c r="G21" s="1147">
        <v>-141</v>
      </c>
      <c r="H21" s="1147">
        <v>-50</v>
      </c>
      <c r="I21" s="1147">
        <v>-74</v>
      </c>
    </row>
    <row r="22" spans="1:9" ht="18" hidden="1" customHeight="1">
      <c r="A22" s="513"/>
      <c r="B22" s="1164"/>
      <c r="C22" s="385"/>
      <c r="D22" s="1147"/>
      <c r="E22" s="385"/>
      <c r="F22" s="1147"/>
      <c r="G22" s="1147"/>
      <c r="H22" s="1147"/>
      <c r="I22" s="1147"/>
    </row>
    <row r="23" spans="1:9" ht="18" customHeight="1">
      <c r="A23" s="513" t="s">
        <v>299</v>
      </c>
      <c r="B23" s="1164">
        <v>-2</v>
      </c>
      <c r="C23" s="385"/>
      <c r="D23" s="1147">
        <v>-87</v>
      </c>
      <c r="E23" s="385"/>
      <c r="F23" s="1147">
        <v>-40</v>
      </c>
      <c r="G23" s="1147">
        <v>-33</v>
      </c>
      <c r="H23" s="1147">
        <v>-6</v>
      </c>
      <c r="I23" s="1147">
        <v>-8</v>
      </c>
    </row>
    <row r="24" spans="1:9" ht="20.25" customHeight="1" thickBot="1">
      <c r="A24" s="514" t="s">
        <v>314</v>
      </c>
      <c r="B24" s="1164">
        <v>-269</v>
      </c>
      <c r="C24" s="385"/>
      <c r="D24" s="1147">
        <v>-657</v>
      </c>
      <c r="E24" s="385"/>
      <c r="F24" s="1147">
        <v>-265</v>
      </c>
      <c r="G24" s="1147">
        <v>-42</v>
      </c>
      <c r="H24" s="1147">
        <v>-47</v>
      </c>
      <c r="I24" s="1147">
        <v>-303</v>
      </c>
    </row>
    <row r="25" spans="1:9" ht="21" customHeight="1">
      <c r="A25" s="1159" t="s">
        <v>297</v>
      </c>
      <c r="B25" s="1167">
        <v>1149</v>
      </c>
      <c r="C25" s="424"/>
      <c r="D25" s="1168">
        <v>6993</v>
      </c>
      <c r="E25" s="385"/>
      <c r="F25" s="1168">
        <v>1561</v>
      </c>
      <c r="G25" s="1168">
        <v>1914</v>
      </c>
      <c r="H25" s="1168">
        <v>1947</v>
      </c>
      <c r="I25" s="1168">
        <v>1571</v>
      </c>
    </row>
    <row r="26" spans="1:9" ht="18" customHeight="1">
      <c r="A26" s="513" t="s">
        <v>249</v>
      </c>
      <c r="B26" s="1164">
        <v>-841</v>
      </c>
      <c r="C26" s="385"/>
      <c r="D26" s="1147">
        <v>-3700</v>
      </c>
      <c r="E26" s="385"/>
      <c r="F26" s="1147">
        <v>-1317</v>
      </c>
      <c r="G26" s="1147">
        <v>-891</v>
      </c>
      <c r="H26" s="1147">
        <v>-763</v>
      </c>
      <c r="I26" s="1147">
        <v>-729</v>
      </c>
    </row>
    <row r="27" spans="1:9" ht="18" customHeight="1">
      <c r="A27" s="513" t="s">
        <v>298</v>
      </c>
      <c r="B27" s="1164">
        <v>-36</v>
      </c>
      <c r="C27" s="385"/>
      <c r="D27" s="1147">
        <v>-151</v>
      </c>
      <c r="E27" s="385"/>
      <c r="F27" s="1147">
        <v>-46</v>
      </c>
      <c r="G27" s="1147">
        <v>-28</v>
      </c>
      <c r="H27" s="1147">
        <v>-38</v>
      </c>
      <c r="I27" s="1147">
        <v>-39</v>
      </c>
    </row>
    <row r="28" spans="1:9" ht="18" customHeight="1">
      <c r="A28" s="514" t="s">
        <v>332</v>
      </c>
      <c r="B28" s="1164">
        <v>-12</v>
      </c>
      <c r="C28" s="385"/>
      <c r="D28" s="1147">
        <v>-51</v>
      </c>
      <c r="E28" s="385"/>
      <c r="F28" s="1147">
        <v>-13</v>
      </c>
      <c r="G28" s="1147">
        <v>-25</v>
      </c>
      <c r="H28" s="1468">
        <v>0</v>
      </c>
      <c r="I28" s="1147">
        <v>-13</v>
      </c>
    </row>
    <row r="29" spans="1:9" ht="18" customHeight="1">
      <c r="A29" s="407" t="s">
        <v>422</v>
      </c>
      <c r="B29" s="1164">
        <v>542</v>
      </c>
      <c r="C29" s="385"/>
      <c r="D29" s="1468">
        <v>0</v>
      </c>
      <c r="E29" s="385"/>
      <c r="F29" s="1468">
        <v>0</v>
      </c>
      <c r="G29" s="1468">
        <v>0</v>
      </c>
      <c r="H29" s="1468">
        <v>0</v>
      </c>
      <c r="I29" s="1468">
        <v>0</v>
      </c>
    </row>
    <row r="30" spans="1:9" ht="20.25" customHeight="1" thickBot="1">
      <c r="A30" s="513" t="s">
        <v>299</v>
      </c>
      <c r="B30" s="1164">
        <v>2</v>
      </c>
      <c r="C30" s="385"/>
      <c r="D30" s="1147">
        <v>87</v>
      </c>
      <c r="E30" s="385"/>
      <c r="F30" s="1147">
        <v>40</v>
      </c>
      <c r="G30" s="1147">
        <v>33</v>
      </c>
      <c r="H30" s="1147">
        <v>6</v>
      </c>
      <c r="I30" s="1147">
        <v>8</v>
      </c>
    </row>
    <row r="31" spans="1:9" ht="20.25" customHeight="1">
      <c r="A31" s="1151" t="s">
        <v>300</v>
      </c>
      <c r="B31" s="1167">
        <v>804</v>
      </c>
      <c r="C31" s="424"/>
      <c r="D31" s="1168">
        <v>3178</v>
      </c>
      <c r="E31" s="385"/>
      <c r="F31" s="1168">
        <v>225</v>
      </c>
      <c r="G31" s="1168">
        <v>1003</v>
      </c>
      <c r="H31" s="1168">
        <v>1152</v>
      </c>
      <c r="I31" s="1168">
        <v>798</v>
      </c>
    </row>
    <row r="32" spans="1:9" ht="21.6" customHeight="1" outlineLevel="1" thickBot="1">
      <c r="A32" s="425" t="s">
        <v>337</v>
      </c>
      <c r="B32" s="1164">
        <v>-241</v>
      </c>
      <c r="C32" s="385"/>
      <c r="D32" s="1147">
        <v>-1127</v>
      </c>
      <c r="E32" s="385"/>
      <c r="F32" s="1147">
        <v>-248</v>
      </c>
      <c r="G32" s="1147">
        <v>-297</v>
      </c>
      <c r="H32" s="1147">
        <v>-278</v>
      </c>
      <c r="I32" s="1147">
        <v>-304</v>
      </c>
    </row>
    <row r="33" spans="1:9" ht="21.6" customHeight="1" outlineLevel="1">
      <c r="A33" s="1151" t="s">
        <v>338</v>
      </c>
      <c r="B33" s="1167">
        <v>563</v>
      </c>
      <c r="C33" s="424"/>
      <c r="D33" s="1168">
        <v>2051</v>
      </c>
      <c r="E33" s="385"/>
      <c r="F33" s="1168">
        <v>-23</v>
      </c>
      <c r="G33" s="1168">
        <v>706</v>
      </c>
      <c r="H33" s="1168">
        <v>874</v>
      </c>
      <c r="I33" s="1168">
        <v>494</v>
      </c>
    </row>
    <row r="34" spans="1:9" ht="20.25">
      <c r="A34" s="513" t="s">
        <v>315</v>
      </c>
      <c r="B34" s="1164">
        <v>-7</v>
      </c>
      <c r="C34" s="385"/>
      <c r="D34" s="1147">
        <v>-4905</v>
      </c>
      <c r="E34" s="385"/>
      <c r="F34" s="1147">
        <v>-25</v>
      </c>
      <c r="G34" s="1147">
        <v>-4857</v>
      </c>
      <c r="H34" s="1147">
        <v>-24</v>
      </c>
      <c r="I34" s="1147">
        <v>1</v>
      </c>
    </row>
    <row r="35" spans="1:9" ht="20.25">
      <c r="A35" s="513" t="s">
        <v>316</v>
      </c>
      <c r="B35" s="1164">
        <v>1</v>
      </c>
      <c r="C35" s="385"/>
      <c r="D35" s="1147">
        <v>102</v>
      </c>
      <c r="E35" s="385"/>
      <c r="F35" s="1147">
        <v>64</v>
      </c>
      <c r="G35" s="1468">
        <v>0</v>
      </c>
      <c r="H35" s="1147">
        <v>36</v>
      </c>
      <c r="I35" s="1147">
        <v>2</v>
      </c>
    </row>
    <row r="36" spans="1:9" ht="20.25" customHeight="1" outlineLevel="1">
      <c r="A36" s="513" t="s">
        <v>369</v>
      </c>
      <c r="B36" s="1164">
        <v>-48</v>
      </c>
      <c r="C36" s="977"/>
      <c r="D36" s="1165">
        <v>-83</v>
      </c>
      <c r="E36" s="977"/>
      <c r="F36" s="1165">
        <v>-57</v>
      </c>
      <c r="G36" s="1165">
        <v>-9</v>
      </c>
      <c r="H36" s="1165">
        <v>-9</v>
      </c>
      <c r="I36" s="1165">
        <v>-8</v>
      </c>
    </row>
    <row r="37" spans="1:9" ht="20.25" customHeight="1">
      <c r="A37" s="513" t="s">
        <v>324</v>
      </c>
      <c r="B37" s="1164">
        <v>9</v>
      </c>
      <c r="C37" s="977"/>
      <c r="D37" s="1165">
        <v>4684</v>
      </c>
      <c r="E37" s="977"/>
      <c r="F37" s="1165">
        <v>-2</v>
      </c>
      <c r="G37" s="1165">
        <v>4686</v>
      </c>
      <c r="H37" s="1469">
        <v>0</v>
      </c>
      <c r="I37" s="1469">
        <v>0</v>
      </c>
    </row>
    <row r="38" spans="1:9" ht="20.25" customHeight="1">
      <c r="A38" s="407" t="s">
        <v>422</v>
      </c>
      <c r="B38" s="1164">
        <v>-542</v>
      </c>
      <c r="C38" s="977"/>
      <c r="D38" s="1469">
        <v>0</v>
      </c>
      <c r="E38" s="977"/>
      <c r="F38" s="1469">
        <v>0</v>
      </c>
      <c r="G38" s="1469">
        <v>0</v>
      </c>
      <c r="H38" s="1469">
        <v>0</v>
      </c>
      <c r="I38" s="1469">
        <v>0</v>
      </c>
    </row>
    <row r="39" spans="1:9" ht="20.25">
      <c r="A39" s="513" t="s">
        <v>299</v>
      </c>
      <c r="B39" s="1164">
        <v>-2</v>
      </c>
      <c r="C39" s="977"/>
      <c r="D39" s="1165">
        <v>-87</v>
      </c>
      <c r="E39" s="977"/>
      <c r="F39" s="1165">
        <v>-40</v>
      </c>
      <c r="G39" s="1165">
        <v>-33</v>
      </c>
      <c r="H39" s="1165">
        <v>-6</v>
      </c>
      <c r="I39" s="1165">
        <v>-8</v>
      </c>
    </row>
    <row r="40" spans="1:9" ht="20.25">
      <c r="A40" s="513" t="s">
        <v>429</v>
      </c>
      <c r="B40" s="1467">
        <v>0</v>
      </c>
      <c r="C40" s="977"/>
      <c r="D40" s="1165">
        <v>400</v>
      </c>
      <c r="E40" s="977"/>
      <c r="F40" s="1469">
        <v>0</v>
      </c>
      <c r="G40" s="1469">
        <v>0</v>
      </c>
      <c r="H40" s="1469">
        <v>0</v>
      </c>
      <c r="I40" s="1165">
        <v>400</v>
      </c>
    </row>
    <row r="41" spans="1:9" hidden="1">
      <c r="B41" s="288">
        <v>0</v>
      </c>
      <c r="C41" s="53"/>
      <c r="D41" s="53"/>
      <c r="E41" s="53"/>
      <c r="F41" s="53"/>
      <c r="G41" s="53"/>
      <c r="H41" s="53"/>
      <c r="I41" s="53"/>
    </row>
    <row r="42" spans="1:9" ht="20.25">
      <c r="A42" s="513" t="s">
        <v>317</v>
      </c>
      <c r="B42" s="1164">
        <v>-13</v>
      </c>
      <c r="C42" s="977"/>
      <c r="D42" s="1165">
        <v>-3</v>
      </c>
      <c r="E42" s="977"/>
      <c r="F42" s="1469">
        <v>0</v>
      </c>
      <c r="G42" s="1165">
        <v>-3</v>
      </c>
      <c r="H42" s="1469">
        <v>0</v>
      </c>
      <c r="I42" s="1469">
        <v>0</v>
      </c>
    </row>
    <row r="43" spans="1:9" ht="20.25">
      <c r="A43" s="513" t="s">
        <v>318</v>
      </c>
      <c r="B43" s="1164">
        <v>-5</v>
      </c>
      <c r="C43" s="977"/>
      <c r="D43" s="1165">
        <v>-95</v>
      </c>
      <c r="E43" s="977"/>
      <c r="F43" s="1165">
        <v>36</v>
      </c>
      <c r="G43" s="1165">
        <v>-136</v>
      </c>
      <c r="H43" s="1165">
        <v>10</v>
      </c>
      <c r="I43" s="1165">
        <v>-5</v>
      </c>
    </row>
    <row r="44" spans="1:9" ht="20.25">
      <c r="A44" s="513" t="s">
        <v>451</v>
      </c>
      <c r="B44" s="1164">
        <v>-822</v>
      </c>
      <c r="C44" s="385"/>
      <c r="D44" s="1147">
        <v>452</v>
      </c>
      <c r="E44" s="385"/>
      <c r="F44" s="1147">
        <v>1080</v>
      </c>
      <c r="G44" s="1147">
        <v>98</v>
      </c>
      <c r="H44" s="1147">
        <v>405</v>
      </c>
      <c r="I44" s="1147">
        <v>-1131</v>
      </c>
    </row>
    <row r="45" spans="1:9" ht="20.25">
      <c r="A45" s="513" t="s">
        <v>319</v>
      </c>
      <c r="B45" s="1164">
        <v>2389</v>
      </c>
      <c r="C45" s="385"/>
      <c r="D45" s="1165">
        <v>7809</v>
      </c>
      <c r="E45" s="385"/>
      <c r="F45" s="1147">
        <v>156</v>
      </c>
      <c r="G45" s="1147">
        <v>2898</v>
      </c>
      <c r="H45" s="1147">
        <v>318</v>
      </c>
      <c r="I45" s="1147">
        <v>4437</v>
      </c>
    </row>
    <row r="46" spans="1:9" ht="40.5">
      <c r="A46" s="514" t="s">
        <v>341</v>
      </c>
      <c r="B46" s="1164">
        <v>-57</v>
      </c>
      <c r="C46" s="385"/>
      <c r="D46" s="1147">
        <v>-8965</v>
      </c>
      <c r="E46" s="385"/>
      <c r="F46" s="1147">
        <v>-798</v>
      </c>
      <c r="G46" s="1147">
        <v>-2768</v>
      </c>
      <c r="H46" s="1147">
        <v>-1447</v>
      </c>
      <c r="I46" s="1147">
        <v>-3952</v>
      </c>
    </row>
    <row r="47" spans="1:9" ht="20.25">
      <c r="A47" s="513" t="s">
        <v>320</v>
      </c>
      <c r="B47" s="1164">
        <v>-62</v>
      </c>
      <c r="C47" s="385"/>
      <c r="D47" s="1147">
        <v>-216</v>
      </c>
      <c r="E47" s="385"/>
      <c r="F47" s="1147">
        <v>-87</v>
      </c>
      <c r="G47" s="1147">
        <v>-33</v>
      </c>
      <c r="H47" s="1147">
        <v>-32</v>
      </c>
      <c r="I47" s="1147">
        <v>-64</v>
      </c>
    </row>
    <row r="48" spans="1:9" ht="20.25">
      <c r="A48" s="513" t="s">
        <v>321</v>
      </c>
      <c r="B48" s="1164">
        <v>-32</v>
      </c>
      <c r="C48" s="385"/>
      <c r="D48" s="1147">
        <v>-182</v>
      </c>
      <c r="E48" s="385"/>
      <c r="F48" s="1147">
        <v>-39</v>
      </c>
      <c r="G48" s="1147">
        <v>-67</v>
      </c>
      <c r="H48" s="1147">
        <v>-39</v>
      </c>
      <c r="I48" s="1147">
        <v>-37</v>
      </c>
    </row>
    <row r="49" spans="1:9" ht="20.25">
      <c r="A49" s="513" t="s">
        <v>322</v>
      </c>
      <c r="B49" s="1164">
        <v>-408</v>
      </c>
      <c r="C49" s="385"/>
      <c r="D49" s="1147">
        <v>-2026</v>
      </c>
      <c r="E49" s="385"/>
      <c r="F49" s="1147">
        <v>-408</v>
      </c>
      <c r="G49" s="1147">
        <v>-408</v>
      </c>
      <c r="H49" s="1147">
        <v>-608</v>
      </c>
      <c r="I49" s="1147">
        <v>-602</v>
      </c>
    </row>
    <row r="50" spans="1:9" ht="20.25">
      <c r="A50" s="513" t="s">
        <v>323</v>
      </c>
      <c r="B50" s="1164">
        <v>-15</v>
      </c>
      <c r="C50" s="26"/>
      <c r="D50" s="1147">
        <v>-189</v>
      </c>
      <c r="E50" s="26"/>
      <c r="F50" s="1147">
        <v>-1</v>
      </c>
      <c r="G50" s="1147">
        <v>-121</v>
      </c>
      <c r="H50" s="1147">
        <v>-20</v>
      </c>
      <c r="I50" s="1147">
        <v>-47</v>
      </c>
    </row>
    <row r="51" spans="1:9" ht="21.75" customHeight="1" outlineLevel="1" thickBot="1">
      <c r="A51" s="1362"/>
      <c r="B51" s="1429">
        <v>386</v>
      </c>
      <c r="C51" s="26"/>
      <c r="D51" s="1171">
        <v>-3304</v>
      </c>
      <c r="E51" s="26"/>
      <c r="F51" s="1171">
        <v>-121</v>
      </c>
      <c r="G51" s="1171">
        <v>-753</v>
      </c>
      <c r="H51" s="1171">
        <v>-1416</v>
      </c>
      <c r="I51" s="1171">
        <v>-1014</v>
      </c>
    </row>
    <row r="52" spans="1:9" ht="22.5" customHeight="1" thickBot="1">
      <c r="A52" s="947" t="s">
        <v>342</v>
      </c>
      <c r="B52" s="1470">
        <v>0</v>
      </c>
      <c r="C52" s="26"/>
      <c r="D52" s="1147">
        <v>1</v>
      </c>
      <c r="E52" s="26"/>
      <c r="F52" s="1147">
        <v>-1</v>
      </c>
      <c r="G52" s="1147">
        <v>2</v>
      </c>
      <c r="H52" s="1468">
        <v>0</v>
      </c>
      <c r="I52" s="1468">
        <v>0</v>
      </c>
    </row>
    <row r="53" spans="1:9" ht="20.25">
      <c r="A53" s="1153" t="s">
        <v>424</v>
      </c>
      <c r="B53" s="1169">
        <v>946</v>
      </c>
      <c r="C53" s="26"/>
      <c r="D53" s="1168">
        <v>-1258</v>
      </c>
      <c r="E53" s="1147"/>
      <c r="F53" s="1168">
        <v>-146</v>
      </c>
      <c r="G53" s="1168">
        <v>-47</v>
      </c>
      <c r="H53" s="1168">
        <v>-542</v>
      </c>
      <c r="I53" s="1168">
        <v>-523</v>
      </c>
    </row>
    <row r="54" spans="1:9" ht="20.25">
      <c r="A54" s="22" t="s">
        <v>326</v>
      </c>
      <c r="B54" s="1164">
        <v>314</v>
      </c>
      <c r="C54" s="26"/>
      <c r="D54" s="1147">
        <v>1572</v>
      </c>
      <c r="E54" s="26"/>
      <c r="F54" s="1147">
        <v>460</v>
      </c>
      <c r="G54" s="1147">
        <v>507</v>
      </c>
      <c r="H54" s="1147">
        <v>1049</v>
      </c>
      <c r="I54" s="1147">
        <v>1572</v>
      </c>
    </row>
    <row r="55" spans="1:9" ht="23.25">
      <c r="A55" s="22" t="s">
        <v>425</v>
      </c>
      <c r="B55" s="1164">
        <v>107</v>
      </c>
      <c r="C55" s="26"/>
      <c r="D55" s="1468">
        <v>0</v>
      </c>
      <c r="E55" s="26"/>
      <c r="F55" s="1468">
        <v>0</v>
      </c>
      <c r="G55" s="1468">
        <v>0</v>
      </c>
      <c r="H55" s="1468">
        <v>0</v>
      </c>
      <c r="I55" s="1468">
        <v>0</v>
      </c>
    </row>
    <row r="56" spans="1:9" ht="21" thickBot="1">
      <c r="A56" s="25" t="s">
        <v>327</v>
      </c>
      <c r="B56" s="1170">
        <v>1367</v>
      </c>
      <c r="C56" s="27"/>
      <c r="D56" s="1171">
        <v>314</v>
      </c>
      <c r="E56" s="26"/>
      <c r="F56" s="1171">
        <v>314</v>
      </c>
      <c r="G56" s="1171">
        <v>460</v>
      </c>
      <c r="H56" s="1171">
        <v>507</v>
      </c>
      <c r="I56" s="1171">
        <v>1049</v>
      </c>
    </row>
    <row r="57" spans="1:9" ht="20.25">
      <c r="A57" s="22" t="s">
        <v>426</v>
      </c>
      <c r="B57" s="1169">
        <v>3</v>
      </c>
      <c r="C57" s="26"/>
      <c r="D57" s="1168">
        <v>6</v>
      </c>
      <c r="E57" s="26"/>
      <c r="F57" s="1168">
        <v>1</v>
      </c>
      <c r="G57" s="1168">
        <v>2</v>
      </c>
      <c r="H57" s="1471">
        <v>0</v>
      </c>
      <c r="I57" s="1168">
        <v>3</v>
      </c>
    </row>
    <row r="58" spans="1:9" ht="20.25">
      <c r="A58" s="22" t="s">
        <v>328</v>
      </c>
      <c r="B58" s="1164">
        <v>6</v>
      </c>
      <c r="C58" s="26"/>
      <c r="D58" s="1468">
        <v>0</v>
      </c>
      <c r="E58" s="26"/>
      <c r="F58" s="1147">
        <v>5</v>
      </c>
      <c r="G58" s="1147">
        <v>3</v>
      </c>
      <c r="H58" s="1147">
        <v>3</v>
      </c>
      <c r="I58" s="1468">
        <v>0</v>
      </c>
    </row>
    <row r="59" spans="1:9" ht="21" thickBot="1">
      <c r="A59" s="25" t="s">
        <v>329</v>
      </c>
      <c r="B59" s="1170">
        <v>9</v>
      </c>
      <c r="C59" s="25"/>
      <c r="D59" s="1172">
        <v>6</v>
      </c>
      <c r="E59" s="26"/>
      <c r="F59" s="1172">
        <v>6</v>
      </c>
      <c r="G59" s="1172">
        <v>5</v>
      </c>
      <c r="H59" s="1172">
        <v>3</v>
      </c>
      <c r="I59" s="1172">
        <v>3</v>
      </c>
    </row>
    <row r="60" spans="1:9" ht="20.25">
      <c r="A60" s="25"/>
      <c r="B60" s="426"/>
      <c r="C60" s="25"/>
      <c r="D60" s="480"/>
      <c r="E60" s="26"/>
      <c r="F60" s="480"/>
      <c r="G60" s="480"/>
      <c r="H60" s="480"/>
      <c r="I60" s="480"/>
    </row>
    <row r="61" spans="1:9" ht="15" customHeight="1">
      <c r="A61" s="1739"/>
      <c r="B61" s="1739"/>
      <c r="C61" s="1739"/>
      <c r="D61" s="1739"/>
      <c r="E61" s="1739"/>
      <c r="F61" s="1739"/>
      <c r="G61" s="1739"/>
      <c r="H61" s="1739"/>
      <c r="I61" s="1739"/>
    </row>
    <row r="62" spans="1:9" ht="18" customHeight="1">
      <c r="A62" s="57"/>
      <c r="B62" s="57"/>
      <c r="C62" s="57"/>
      <c r="D62" s="57"/>
      <c r="E62" s="57"/>
      <c r="F62" s="57"/>
      <c r="G62" s="57"/>
      <c r="H62" s="57"/>
      <c r="I62" s="57"/>
    </row>
    <row r="63" spans="1:9" ht="12.75" customHeight="1"/>
    <row r="64" spans="1:9"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sheetData>
  <mergeCells count="1">
    <mergeCell ref="A61:I61"/>
  </mergeCells>
  <printOptions horizontalCentered="1"/>
  <pageMargins left="0.511811023622047" right="0.511811023622047" top="0.511811023622047" bottom="0.511811023622047" header="0.511811023622047" footer="0.511811023622047"/>
  <pageSetup scale="47" firstPageNumber="2" orientation="landscape" useFirstPageNumber="1" r:id="rId1"/>
  <headerFooter scaleWithDoc="0">
    <oddFooter>&amp;R&amp;8BCE Information financière supplémentaire – Premier trimestre de 2026 Page 14</oddFooter>
  </headerFooter>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27649"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27649" r:id="rId7" name="FPMExcelClientSheetOptionstb1"/>
      </mc:Fallback>
    </mc:AlternateContent>
  </control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65824-244D-409E-8039-80359CB58C2F}">
  <sheetPr>
    <pageSetUpPr fitToPage="1"/>
  </sheetPr>
  <dimension ref="A1"/>
  <sheetViews>
    <sheetView view="pageBreakPreview" topLeftCell="A16" zoomScaleNormal="100" workbookViewId="0"/>
  </sheetViews>
  <sheetFormatPr defaultRowHeight="12.75"/>
  <sheetData/>
  <pageMargins left="0.7" right="0.7" top="0.75" bottom="0.75" header="0.3" footer="0.3"/>
  <pageSetup scale="80" orientation="landscape" r:id="rId1"/>
  <customProperties>
    <customPr name="EpmWorksheetKeyString_GUID" r:id="rId2"/>
  </customProperties>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C2D6C-71E8-490C-AB39-1F839FC175DE}">
  <sheetPr>
    <pageSetUpPr fitToPage="1"/>
  </sheetPr>
  <dimension ref="A1"/>
  <sheetViews>
    <sheetView view="pageBreakPreview" zoomScale="60" zoomScaleNormal="100" workbookViewId="0">
      <selection activeCell="Y18" sqref="Y18"/>
    </sheetView>
  </sheetViews>
  <sheetFormatPr defaultRowHeight="12.75"/>
  <sheetData/>
  <pageMargins left="0.7" right="0.7" top="0.75" bottom="0.75" header="0.3" footer="0.3"/>
  <pageSetup scale="79" orientation="landscape"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E86AD-B78E-40CD-A6B1-52C9C1452DEC}">
  <sheetPr>
    <pageSetUpPr fitToPage="1"/>
  </sheetPr>
  <dimension ref="A1"/>
  <sheetViews>
    <sheetView view="pageBreakPreview" zoomScale="60" zoomScaleNormal="100" workbookViewId="0">
      <selection activeCell="Z23" sqref="Z23"/>
    </sheetView>
  </sheetViews>
  <sheetFormatPr defaultRowHeight="12.75"/>
  <sheetData/>
  <pageMargins left="0.7" right="0.7" top="0.75" bottom="0.75" header="0.3" footer="0.3"/>
  <pageSetup scale="79"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EF87B-3BE8-42F6-8284-B70F6B6C783C}">
  <sheetPr codeName="Sheet25">
    <pageSetUpPr fitToPage="1"/>
  </sheetPr>
  <dimension ref="A1:T68"/>
  <sheetViews>
    <sheetView showGridLines="0" view="pageBreakPreview" zoomScale="60" zoomScaleNormal="50" zoomScalePageLayoutView="42" workbookViewId="0"/>
  </sheetViews>
  <sheetFormatPr defaultColWidth="8.85546875" defaultRowHeight="20.25" outlineLevelRow="2"/>
  <cols>
    <col min="1" max="1" width="3.42578125" style="22" customWidth="1"/>
    <col min="2" max="2" width="188.7109375" style="22" customWidth="1"/>
    <col min="3" max="4" width="20.7109375" style="25" customWidth="1"/>
    <col min="5" max="5" width="1.85546875" style="25" customWidth="1"/>
    <col min="6" max="7" width="20.7109375" style="25" customWidth="1"/>
    <col min="8" max="8" width="8.85546875" style="22"/>
    <col min="9" max="9" width="14.85546875" style="22" customWidth="1"/>
    <col min="10" max="10" width="16.140625" style="1069" customWidth="1"/>
    <col min="11" max="11" width="18.85546875" style="1069" customWidth="1"/>
    <col min="12" max="12" width="17.140625" style="1069" customWidth="1"/>
    <col min="13" max="13" width="12.140625" style="1069" bestFit="1" customWidth="1"/>
    <col min="14" max="14" width="13.7109375" style="22" customWidth="1"/>
    <col min="15" max="15" width="15.140625" style="22" customWidth="1"/>
    <col min="16" max="16384" width="8.85546875" style="22"/>
  </cols>
  <sheetData>
    <row r="1" spans="1:15" ht="31.5">
      <c r="B1" s="340"/>
      <c r="G1" s="1036" t="s">
        <v>170</v>
      </c>
      <c r="H1" s="334"/>
    </row>
    <row r="2" spans="1:15" ht="25.5" customHeight="1">
      <c r="B2" s="340"/>
      <c r="D2" s="360"/>
      <c r="G2" s="1037" t="s">
        <v>198</v>
      </c>
      <c r="H2" s="334"/>
    </row>
    <row r="3" spans="1:15" ht="19.899999999999999" customHeight="1">
      <c r="B3" s="340"/>
      <c r="C3" s="59"/>
      <c r="D3" s="418"/>
      <c r="E3" s="59"/>
      <c r="F3" s="59"/>
      <c r="G3" s="59"/>
      <c r="H3" s="334"/>
    </row>
    <row r="4" spans="1:15" ht="21" thickBot="1">
      <c r="B4" s="340"/>
      <c r="C4" s="59"/>
      <c r="D4" s="59"/>
      <c r="E4" s="59"/>
      <c r="F4" s="59"/>
      <c r="G4" s="59"/>
    </row>
    <row r="5" spans="1:15" ht="24" thickTop="1">
      <c r="B5" s="387"/>
      <c r="C5" s="1100" t="s">
        <v>283</v>
      </c>
      <c r="D5" s="1082" t="s">
        <v>283</v>
      </c>
      <c r="E5" s="914"/>
      <c r="F5" s="1082" t="s">
        <v>180</v>
      </c>
      <c r="G5" s="1082" t="s">
        <v>181</v>
      </c>
      <c r="I5" s="492"/>
      <c r="J5" s="492"/>
      <c r="K5" s="492"/>
      <c r="L5" s="492"/>
      <c r="M5" s="492"/>
      <c r="N5" s="492"/>
      <c r="O5" s="492"/>
    </row>
    <row r="6" spans="1:15" ht="24" thickBot="1">
      <c r="A6" s="1676" t="s">
        <v>219</v>
      </c>
      <c r="B6" s="1677"/>
      <c r="C6" s="1101" t="s">
        <v>395</v>
      </c>
      <c r="D6" s="1083" t="s">
        <v>239</v>
      </c>
      <c r="E6" s="915"/>
      <c r="F6" s="1083" t="s">
        <v>182</v>
      </c>
      <c r="G6" s="1084" t="s">
        <v>183</v>
      </c>
      <c r="I6" s="492"/>
      <c r="J6" s="492"/>
      <c r="K6" s="492"/>
      <c r="L6" s="492"/>
      <c r="M6" s="492"/>
      <c r="N6" s="492"/>
      <c r="O6" s="492"/>
    </row>
    <row r="7" spans="1:15" ht="21" customHeight="1">
      <c r="A7" s="1678" t="s">
        <v>184</v>
      </c>
      <c r="B7" s="1679"/>
      <c r="C7" s="916"/>
      <c r="D7" s="917"/>
      <c r="E7" s="918"/>
      <c r="F7" s="918"/>
      <c r="G7" s="918"/>
      <c r="I7" s="492"/>
      <c r="J7" s="492"/>
      <c r="K7" s="492"/>
      <c r="L7" s="492"/>
      <c r="M7" s="492"/>
      <c r="N7" s="492"/>
      <c r="O7" s="492"/>
    </row>
    <row r="8" spans="1:15" ht="21" customHeight="1">
      <c r="A8" s="1680" t="s">
        <v>185</v>
      </c>
      <c r="B8" s="1681"/>
      <c r="C8" s="1247">
        <v>5350</v>
      </c>
      <c r="D8" s="1184">
        <v>5172</v>
      </c>
      <c r="E8" s="918"/>
      <c r="F8" s="1190">
        <v>178</v>
      </c>
      <c r="G8" s="1307">
        <v>3.4416086620262958E-2</v>
      </c>
      <c r="I8" s="492"/>
      <c r="J8" s="1363"/>
      <c r="K8" s="492"/>
      <c r="L8" s="1070"/>
      <c r="M8" s="1071"/>
      <c r="N8" s="1070"/>
      <c r="O8" s="1072"/>
    </row>
    <row r="9" spans="1:15" ht="21" customHeight="1">
      <c r="A9" s="1680" t="s">
        <v>186</v>
      </c>
      <c r="B9" s="1681"/>
      <c r="C9" s="1250">
        <v>818</v>
      </c>
      <c r="D9" s="1230">
        <v>758</v>
      </c>
      <c r="E9" s="918"/>
      <c r="F9" s="1190">
        <v>60</v>
      </c>
      <c r="G9" s="1307">
        <v>7.9155672823219003E-2</v>
      </c>
      <c r="I9" s="492"/>
      <c r="J9" s="1363"/>
      <c r="K9" s="492"/>
      <c r="L9" s="1070"/>
      <c r="M9" s="1071"/>
      <c r="N9" s="1070"/>
      <c r="O9" s="1072"/>
    </row>
    <row r="10" spans="1:15" ht="23.25">
      <c r="A10" s="1678" t="s">
        <v>187</v>
      </c>
      <c r="B10" s="1679"/>
      <c r="C10" s="1247">
        <v>6168</v>
      </c>
      <c r="D10" s="1364">
        <v>5930</v>
      </c>
      <c r="E10" s="918"/>
      <c r="F10" s="1365">
        <v>238</v>
      </c>
      <c r="G10" s="1366">
        <v>4.0134907251264756E-2</v>
      </c>
      <c r="I10" s="492"/>
      <c r="J10" s="1363"/>
      <c r="K10" s="492"/>
      <c r="L10" s="1070"/>
      <c r="M10" s="1071"/>
      <c r="N10" s="1070"/>
      <c r="O10" s="1072"/>
    </row>
    <row r="11" spans="1:15" ht="21" customHeight="1">
      <c r="A11" s="1680" t="s">
        <v>188</v>
      </c>
      <c r="B11" s="1681"/>
      <c r="C11" s="1258">
        <v>-3537</v>
      </c>
      <c r="D11" s="1184">
        <v>-3372</v>
      </c>
      <c r="E11" s="920"/>
      <c r="F11" s="1230">
        <v>-165</v>
      </c>
      <c r="G11" s="1246">
        <v>-4.8932384341637013E-2</v>
      </c>
      <c r="I11" s="492"/>
      <c r="J11" s="1363"/>
      <c r="K11" s="492"/>
      <c r="L11" s="1070"/>
      <c r="M11" s="1071"/>
      <c r="N11" s="1070"/>
      <c r="O11" s="1072"/>
    </row>
    <row r="12" spans="1:15" ht="26.25">
      <c r="A12" s="1682" t="s">
        <v>196</v>
      </c>
      <c r="B12" s="1683"/>
      <c r="C12" s="1247">
        <v>2631</v>
      </c>
      <c r="D12" s="1364">
        <v>2558</v>
      </c>
      <c r="E12" s="920"/>
      <c r="F12" s="1367">
        <v>73</v>
      </c>
      <c r="G12" s="1368">
        <v>2.8537920250195466E-2</v>
      </c>
      <c r="I12" s="492"/>
      <c r="J12" s="1363"/>
      <c r="K12" s="492"/>
      <c r="L12" s="1070"/>
      <c r="M12" s="1071"/>
      <c r="N12" s="1070"/>
      <c r="O12" s="1072"/>
    </row>
    <row r="13" spans="1:15" ht="26.25">
      <c r="A13" s="1684" t="s">
        <v>335</v>
      </c>
      <c r="B13" s="1685"/>
      <c r="C13" s="1328" t="s">
        <v>430</v>
      </c>
      <c r="D13" s="1356">
        <v>0.43099999999999999</v>
      </c>
      <c r="E13" s="1357"/>
      <c r="F13" s="1357"/>
      <c r="G13" s="1308">
        <v>-0.40000000000000036</v>
      </c>
      <c r="I13" s="492"/>
      <c r="J13" s="1363"/>
      <c r="K13" s="492"/>
      <c r="L13" s="1070"/>
      <c r="M13" s="1071"/>
      <c r="N13" s="1070"/>
      <c r="O13" s="1072"/>
    </row>
    <row r="14" spans="1:15" ht="21" customHeight="1">
      <c r="A14" s="1674" t="s">
        <v>189</v>
      </c>
      <c r="B14" s="1675"/>
      <c r="C14" s="1249">
        <v>6</v>
      </c>
      <c r="D14" s="1230">
        <v>-247</v>
      </c>
      <c r="E14" s="922"/>
      <c r="F14" s="1230">
        <v>253</v>
      </c>
      <c r="G14" s="1310" t="s">
        <v>333</v>
      </c>
      <c r="I14" s="492"/>
      <c r="J14" s="1363"/>
      <c r="K14" s="492"/>
      <c r="L14" s="1070"/>
      <c r="M14" s="1071"/>
      <c r="N14" s="1070"/>
      <c r="O14" s="1072"/>
    </row>
    <row r="15" spans="1:15" ht="21" customHeight="1">
      <c r="A15" s="1674" t="s">
        <v>190</v>
      </c>
      <c r="B15" s="1675"/>
      <c r="C15" s="1249">
        <v>-983</v>
      </c>
      <c r="D15" s="1230">
        <v>-941</v>
      </c>
      <c r="E15" s="920"/>
      <c r="F15" s="1190">
        <v>-42</v>
      </c>
      <c r="G15" s="1246">
        <v>-4.4633368756641874E-2</v>
      </c>
      <c r="I15" s="492"/>
      <c r="J15" s="1363"/>
      <c r="K15" s="492"/>
      <c r="L15" s="1070"/>
      <c r="M15" s="1071"/>
      <c r="N15" s="1070"/>
      <c r="O15" s="1072"/>
    </row>
    <row r="16" spans="1:15" ht="21" customHeight="1">
      <c r="A16" s="1674" t="s">
        <v>191</v>
      </c>
      <c r="B16" s="1675"/>
      <c r="C16" s="1249">
        <v>-373</v>
      </c>
      <c r="D16" s="1230">
        <v>-331</v>
      </c>
      <c r="E16" s="920"/>
      <c r="F16" s="1230">
        <v>-42</v>
      </c>
      <c r="G16" s="1246">
        <v>-0.12688821752265861</v>
      </c>
      <c r="I16" s="492"/>
      <c r="J16" s="1363"/>
      <c r="K16" s="492"/>
      <c r="L16" s="1070"/>
      <c r="M16" s="1071"/>
      <c r="N16" s="1070"/>
      <c r="O16" s="1072"/>
    </row>
    <row r="17" spans="1:18" ht="21" customHeight="1">
      <c r="A17" s="1674" t="s">
        <v>192</v>
      </c>
      <c r="B17" s="1675"/>
      <c r="C17" s="921"/>
      <c r="D17" s="901"/>
      <c r="E17" s="920"/>
      <c r="F17" s="756"/>
      <c r="G17" s="1309"/>
      <c r="I17" s="492"/>
      <c r="J17" s="1363"/>
      <c r="K17" s="492"/>
      <c r="L17" s="1070"/>
      <c r="M17" s="1070"/>
      <c r="N17" s="1070"/>
      <c r="O17" s="1070"/>
    </row>
    <row r="18" spans="1:18" ht="21" customHeight="1">
      <c r="A18" s="1688" t="s">
        <v>193</v>
      </c>
      <c r="B18" s="1689"/>
      <c r="C18" s="1249">
        <v>-444</v>
      </c>
      <c r="D18" s="1230">
        <v>-423</v>
      </c>
      <c r="E18" s="920"/>
      <c r="F18" s="1230">
        <v>-21</v>
      </c>
      <c r="G18" s="1246">
        <v>-4.9645390070921988E-2</v>
      </c>
      <c r="I18" s="492"/>
      <c r="J18" s="1363"/>
      <c r="K18" s="492"/>
      <c r="L18" s="1070"/>
      <c r="M18" s="1070"/>
      <c r="N18" s="1070"/>
      <c r="O18" s="1070"/>
    </row>
    <row r="19" spans="1:18" ht="21" customHeight="1">
      <c r="A19" s="1688" t="s">
        <v>194</v>
      </c>
      <c r="B19" s="1689"/>
      <c r="C19" s="1249">
        <v>37</v>
      </c>
      <c r="D19" s="1230">
        <v>25</v>
      </c>
      <c r="E19" s="920"/>
      <c r="F19" s="1190">
        <v>12</v>
      </c>
      <c r="G19" s="1246">
        <v>0.48</v>
      </c>
      <c r="I19" s="492"/>
      <c r="J19" s="1363"/>
      <c r="K19" s="492"/>
      <c r="L19" s="1070"/>
      <c r="M19" s="1070"/>
      <c r="N19" s="1070"/>
      <c r="O19" s="1070"/>
    </row>
    <row r="20" spans="1:18" ht="21" customHeight="1">
      <c r="A20" s="1674" t="s">
        <v>195</v>
      </c>
      <c r="B20" s="1675"/>
      <c r="C20" s="1249">
        <v>-5</v>
      </c>
      <c r="D20" s="1230">
        <v>-9</v>
      </c>
      <c r="E20" s="920"/>
      <c r="F20" s="1190">
        <v>4</v>
      </c>
      <c r="G20" s="1246">
        <v>0.44444444444444442</v>
      </c>
      <c r="H20" s="1002"/>
      <c r="I20" s="492"/>
      <c r="J20" s="1363"/>
      <c r="K20" s="492"/>
      <c r="L20" s="1070"/>
      <c r="M20" s="1070"/>
      <c r="N20" s="1070"/>
      <c r="O20" s="1070"/>
    </row>
    <row r="21" spans="1:18" ht="21" customHeight="1">
      <c r="A21" s="1690" t="s">
        <v>383</v>
      </c>
      <c r="B21" s="1691"/>
      <c r="C21" s="1249">
        <v>-1</v>
      </c>
      <c r="D21" s="1230">
        <v>-2</v>
      </c>
      <c r="E21" s="920"/>
      <c r="F21" s="1190">
        <v>1</v>
      </c>
      <c r="G21" s="1246">
        <v>0.5</v>
      </c>
      <c r="H21" s="1002"/>
      <c r="I21" s="492"/>
      <c r="J21" s="1363"/>
      <c r="K21" s="492"/>
      <c r="L21" s="1070"/>
      <c r="M21" s="1070"/>
      <c r="N21" s="1070"/>
      <c r="O21" s="1070"/>
    </row>
    <row r="22" spans="1:18" ht="21" customHeight="1">
      <c r="A22" s="1674" t="s">
        <v>384</v>
      </c>
      <c r="B22" s="1675"/>
      <c r="C22" s="1249">
        <v>38</v>
      </c>
      <c r="D22" s="1230">
        <v>310</v>
      </c>
      <c r="E22" s="920"/>
      <c r="F22" s="1230">
        <v>-272</v>
      </c>
      <c r="G22" s="1246">
        <v>-0.8774193548387097</v>
      </c>
      <c r="I22" s="492"/>
      <c r="J22" s="1363"/>
      <c r="K22" s="492"/>
      <c r="L22" s="1070"/>
      <c r="M22" s="1070"/>
      <c r="N22" s="1070"/>
      <c r="O22" s="1070"/>
    </row>
    <row r="23" spans="1:18" ht="21" customHeight="1">
      <c r="A23" s="1674" t="s">
        <v>197</v>
      </c>
      <c r="B23" s="1675"/>
      <c r="C23" s="1249">
        <v>-239</v>
      </c>
      <c r="D23" s="1230">
        <v>-257</v>
      </c>
      <c r="E23" s="920"/>
      <c r="F23" s="1230">
        <v>18</v>
      </c>
      <c r="G23" s="1246">
        <v>7.0038910505836577E-2</v>
      </c>
      <c r="I23" s="492"/>
      <c r="J23" s="1363"/>
      <c r="K23" s="492"/>
      <c r="L23" s="1070"/>
      <c r="M23" s="1070"/>
      <c r="N23" s="1070"/>
      <c r="O23" s="1070"/>
    </row>
    <row r="24" spans="1:18" ht="24" customHeight="1" thickBot="1">
      <c r="A24" s="1692" t="s">
        <v>363</v>
      </c>
      <c r="B24" s="1693"/>
      <c r="C24" s="1358">
        <v>667</v>
      </c>
      <c r="D24" s="1312">
        <v>683</v>
      </c>
      <c r="E24" s="925"/>
      <c r="F24" s="1312">
        <v>-16</v>
      </c>
      <c r="G24" s="1359">
        <v>-2.3426061493411421E-2</v>
      </c>
      <c r="I24" s="492"/>
      <c r="J24" s="1363"/>
      <c r="K24" s="492"/>
      <c r="L24" s="1070"/>
      <c r="M24" s="1070"/>
      <c r="N24" s="1070"/>
      <c r="O24" s="1070"/>
    </row>
    <row r="25" spans="1:18" ht="15" customHeight="1">
      <c r="B25" s="393"/>
      <c r="C25" s="923"/>
      <c r="D25" s="924"/>
      <c r="E25" s="925"/>
      <c r="F25" s="925"/>
      <c r="G25" s="925"/>
      <c r="I25" s="492"/>
      <c r="J25" s="1363"/>
      <c r="K25" s="492"/>
      <c r="L25" s="1070"/>
      <c r="M25" s="1070"/>
      <c r="N25" s="1070"/>
      <c r="O25" s="1070"/>
    </row>
    <row r="26" spans="1:18" ht="23.25">
      <c r="A26" s="1686" t="s">
        <v>364</v>
      </c>
      <c r="B26" s="1687"/>
      <c r="C26" s="923"/>
      <c r="D26" s="924"/>
      <c r="E26" s="925"/>
      <c r="F26" s="925"/>
      <c r="G26" s="925"/>
      <c r="K26" s="492"/>
      <c r="L26" s="1070"/>
      <c r="M26" s="1070"/>
      <c r="N26" s="1070"/>
      <c r="O26" s="1070"/>
    </row>
    <row r="27" spans="1:18" ht="21" customHeight="1">
      <c r="A27" s="1688" t="s">
        <v>199</v>
      </c>
      <c r="B27" s="1689"/>
      <c r="C27" s="1249">
        <v>616</v>
      </c>
      <c r="D27" s="1230">
        <v>630</v>
      </c>
      <c r="E27" s="925"/>
      <c r="F27" s="1230">
        <v>-14</v>
      </c>
      <c r="G27" s="1246">
        <v>-2.2222222222222223E-2</v>
      </c>
      <c r="I27" s="492"/>
      <c r="J27" s="1363"/>
      <c r="K27" s="492"/>
      <c r="L27" s="1070"/>
      <c r="M27" s="1070"/>
      <c r="N27" s="1070"/>
      <c r="O27" s="1070"/>
    </row>
    <row r="28" spans="1:18" ht="21" customHeight="1">
      <c r="A28" s="1688" t="s">
        <v>200</v>
      </c>
      <c r="B28" s="1689"/>
      <c r="C28" s="1249">
        <v>37</v>
      </c>
      <c r="D28" s="1230">
        <v>41</v>
      </c>
      <c r="E28" s="925"/>
      <c r="F28" s="1190">
        <v>-4</v>
      </c>
      <c r="G28" s="1246">
        <v>-9.7560975609756101E-2</v>
      </c>
      <c r="H28" s="1002"/>
      <c r="I28" s="492"/>
      <c r="J28" s="1363"/>
      <c r="K28" s="492"/>
      <c r="L28" s="1070"/>
      <c r="M28" s="1070"/>
      <c r="N28" s="1070"/>
      <c r="O28" s="1070"/>
    </row>
    <row r="29" spans="1:18" ht="21" customHeight="1">
      <c r="A29" s="1688" t="s">
        <v>217</v>
      </c>
      <c r="B29" s="1689"/>
      <c r="C29" s="1249">
        <v>14</v>
      </c>
      <c r="D29" s="1230">
        <v>12</v>
      </c>
      <c r="E29" s="925"/>
      <c r="F29" s="1230">
        <v>2</v>
      </c>
      <c r="G29" s="1246">
        <v>0.16666666666666666</v>
      </c>
      <c r="I29" s="492"/>
      <c r="J29" s="1363"/>
      <c r="K29" s="492"/>
      <c r="L29" s="1070"/>
      <c r="M29" s="1070"/>
      <c r="N29" s="1070"/>
      <c r="O29" s="1070"/>
      <c r="R29" s="492"/>
    </row>
    <row r="30" spans="1:18" ht="24" customHeight="1" thickBot="1">
      <c r="A30" s="1686" t="s">
        <v>363</v>
      </c>
      <c r="B30" s="1687"/>
      <c r="C30" s="1358">
        <v>667</v>
      </c>
      <c r="D30" s="1312">
        <v>683</v>
      </c>
      <c r="E30" s="925"/>
      <c r="F30" s="1312">
        <v>-16</v>
      </c>
      <c r="G30" s="1359">
        <v>-2.3426061493411421E-2</v>
      </c>
      <c r="I30" s="492"/>
      <c r="J30" s="1363"/>
      <c r="K30" s="492"/>
    </row>
    <row r="31" spans="1:18" ht="11.25" customHeight="1">
      <c r="A31" s="1153"/>
      <c r="B31" s="1339"/>
      <c r="C31" s="923"/>
      <c r="D31" s="924"/>
      <c r="E31" s="925"/>
      <c r="F31" s="925"/>
      <c r="G31" s="925"/>
      <c r="I31" s="492"/>
      <c r="J31" s="492"/>
      <c r="K31" s="492"/>
      <c r="L31" s="492"/>
      <c r="M31" s="1071"/>
      <c r="N31" s="492"/>
      <c r="O31" s="492"/>
    </row>
    <row r="32" spans="1:18" ht="21" customHeight="1" thickBot="1">
      <c r="A32" s="1692" t="s">
        <v>365</v>
      </c>
      <c r="B32" s="1693"/>
      <c r="C32" s="1313">
        <v>0.66058981233243963</v>
      </c>
      <c r="D32" s="1314">
        <v>0.68</v>
      </c>
      <c r="E32" s="974"/>
      <c r="F32" s="1314">
        <v>-2.0000000000000018E-2</v>
      </c>
      <c r="G32" s="1360">
        <v>-2.9411764705882377E-2</v>
      </c>
      <c r="H32" s="1002"/>
      <c r="I32" s="492"/>
      <c r="J32" s="492"/>
      <c r="K32" s="492"/>
      <c r="L32" s="492"/>
      <c r="M32" s="492"/>
      <c r="N32" s="492"/>
      <c r="O32" s="492"/>
    </row>
    <row r="33" spans="1:20" ht="9.75" customHeight="1">
      <c r="B33" s="878"/>
      <c r="C33" s="973"/>
      <c r="D33" s="972"/>
      <c r="E33" s="926"/>
      <c r="F33" s="926"/>
      <c r="G33" s="926"/>
      <c r="I33" s="492"/>
      <c r="J33" s="492"/>
      <c r="K33" s="492"/>
      <c r="L33" s="492"/>
      <c r="M33" s="492"/>
      <c r="N33" s="492"/>
      <c r="O33" s="492"/>
    </row>
    <row r="34" spans="1:20" ht="23.25">
      <c r="A34" s="1694" t="s">
        <v>201</v>
      </c>
      <c r="B34" s="1695"/>
      <c r="C34" s="1315">
        <v>0.4375</v>
      </c>
      <c r="D34" s="1316">
        <v>0.99750000000000005</v>
      </c>
      <c r="E34" s="975"/>
      <c r="F34" s="1316">
        <v>-0.56000000000000005</v>
      </c>
      <c r="G34" s="1246">
        <v>-0.56140350877192979</v>
      </c>
      <c r="I34" s="492"/>
      <c r="J34" s="492"/>
      <c r="K34" s="492"/>
      <c r="L34" s="492"/>
      <c r="M34" s="492"/>
      <c r="N34" s="492"/>
      <c r="O34" s="492"/>
    </row>
    <row r="35" spans="1:20" ht="32.25" customHeight="1">
      <c r="A35" s="1686" t="s">
        <v>202</v>
      </c>
      <c r="B35" s="1687"/>
      <c r="C35" s="1317">
        <v>932.5</v>
      </c>
      <c r="D35" s="1318">
        <v>920.3</v>
      </c>
      <c r="E35" s="927"/>
      <c r="F35" s="927"/>
      <c r="G35" s="927"/>
      <c r="I35" s="492"/>
      <c r="J35" s="492"/>
      <c r="K35" s="492"/>
      <c r="L35" s="492"/>
      <c r="M35" s="492"/>
      <c r="N35" s="492"/>
      <c r="O35" s="492"/>
    </row>
    <row r="36" spans="1:20" ht="21" customHeight="1">
      <c r="A36" s="1696" t="s">
        <v>203</v>
      </c>
      <c r="B36" s="1697"/>
      <c r="C36" s="1573">
        <v>932.5</v>
      </c>
      <c r="D36" s="1318">
        <v>920.3</v>
      </c>
      <c r="E36" s="927"/>
      <c r="F36" s="927"/>
      <c r="G36" s="927"/>
      <c r="I36" s="492"/>
      <c r="J36" s="492"/>
      <c r="K36" s="492"/>
      <c r="L36" s="492"/>
      <c r="M36" s="492"/>
      <c r="N36" s="492"/>
      <c r="O36" s="492"/>
    </row>
    <row r="37" spans="1:20" ht="21" customHeight="1" thickBot="1">
      <c r="A37" s="1694" t="s">
        <v>204</v>
      </c>
      <c r="B37" s="1695"/>
      <c r="C37" s="1319">
        <v>932.5</v>
      </c>
      <c r="D37" s="1320">
        <v>921.8</v>
      </c>
      <c r="E37" s="927"/>
      <c r="F37" s="928"/>
      <c r="G37" s="928"/>
      <c r="I37" s="492"/>
      <c r="J37" s="492"/>
      <c r="K37" s="492"/>
      <c r="L37" s="492"/>
      <c r="M37" s="492"/>
      <c r="N37" s="492"/>
      <c r="O37" s="492"/>
    </row>
    <row r="38" spans="1:20" ht="18.75" customHeight="1">
      <c r="A38" s="1709"/>
      <c r="B38" s="1710"/>
      <c r="C38" s="929"/>
      <c r="D38" s="30"/>
      <c r="E38" s="927"/>
      <c r="F38" s="927"/>
      <c r="G38" s="927"/>
      <c r="I38" s="492"/>
      <c r="J38" s="492"/>
      <c r="K38" s="1700"/>
      <c r="L38" s="1700"/>
      <c r="M38" s="1700"/>
      <c r="N38" s="1700"/>
      <c r="O38" s="1700"/>
      <c r="P38" s="1700"/>
      <c r="Q38" s="1700"/>
      <c r="R38" s="1700"/>
      <c r="S38" s="1700"/>
      <c r="T38" s="1700"/>
    </row>
    <row r="39" spans="1:20" ht="21" customHeight="1" thickBot="1">
      <c r="A39" s="1701" t="s">
        <v>205</v>
      </c>
      <c r="B39" s="1702"/>
      <c r="C39" s="930"/>
      <c r="D39" s="931"/>
      <c r="E39" s="898"/>
      <c r="F39" s="931"/>
      <c r="G39" s="931"/>
      <c r="I39" s="492"/>
      <c r="L39" s="492"/>
    </row>
    <row r="40" spans="1:20" ht="23.25">
      <c r="A40" s="1703" t="s">
        <v>366</v>
      </c>
      <c r="B40" s="1704"/>
      <c r="C40" s="1361">
        <v>616</v>
      </c>
      <c r="D40" s="1190">
        <v>630</v>
      </c>
      <c r="E40" s="898"/>
      <c r="F40" s="1190">
        <v>-14</v>
      </c>
      <c r="G40" s="1307">
        <v>-2.2222222222222223E-2</v>
      </c>
      <c r="I40" s="492"/>
      <c r="J40" s="1369"/>
      <c r="K40" s="1073"/>
      <c r="L40" s="492"/>
    </row>
    <row r="41" spans="1:20" ht="21" customHeight="1">
      <c r="A41" s="1705" t="s">
        <v>206</v>
      </c>
      <c r="B41" s="1706"/>
      <c r="C41" s="993"/>
      <c r="D41" s="932"/>
      <c r="E41" s="898"/>
      <c r="F41" s="757"/>
      <c r="G41" s="919"/>
      <c r="I41" s="492"/>
      <c r="J41" s="1369"/>
      <c r="K41" s="1073"/>
      <c r="L41" s="492"/>
    </row>
    <row r="42" spans="1:20" s="25" customFormat="1" ht="23.25" customHeight="1">
      <c r="A42" s="1698" t="s">
        <v>207</v>
      </c>
      <c r="B42" s="1699"/>
      <c r="C42" s="1252">
        <v>-6</v>
      </c>
      <c r="D42" s="1190">
        <v>247</v>
      </c>
      <c r="E42" s="990"/>
      <c r="F42" s="1190">
        <v>-253</v>
      </c>
      <c r="G42" s="1311" t="s">
        <v>333</v>
      </c>
      <c r="I42" s="492"/>
      <c r="J42" s="1369"/>
      <c r="K42" s="1073"/>
      <c r="L42" s="492"/>
    </row>
    <row r="43" spans="1:20" s="25" customFormat="1" ht="75" customHeight="1">
      <c r="A43" s="1707" t="s">
        <v>385</v>
      </c>
      <c r="B43" s="1708"/>
      <c r="C43" s="1252">
        <v>-33</v>
      </c>
      <c r="D43" s="1190">
        <v>-1</v>
      </c>
      <c r="E43" s="968"/>
      <c r="F43" s="1190">
        <v>-32</v>
      </c>
      <c r="G43" s="1311" t="s">
        <v>333</v>
      </c>
      <c r="I43" s="492"/>
      <c r="J43" s="1369"/>
      <c r="K43" s="1073"/>
      <c r="L43" s="492"/>
    </row>
    <row r="44" spans="1:20" s="25" customFormat="1" ht="48" hidden="1" customHeight="1">
      <c r="A44" s="1707" t="s">
        <v>334</v>
      </c>
      <c r="B44" s="1708"/>
      <c r="C44" s="993">
        <v>0</v>
      </c>
      <c r="D44" s="757">
        <v>0</v>
      </c>
      <c r="E44" s="968"/>
      <c r="F44" s="757">
        <v>0</v>
      </c>
      <c r="G44" s="757">
        <v>0</v>
      </c>
      <c r="H44" s="951"/>
      <c r="I44" s="492"/>
      <c r="J44" s="1369"/>
      <c r="K44" s="1073"/>
      <c r="L44" s="492"/>
    </row>
    <row r="45" spans="1:20" s="25" customFormat="1" ht="23.25" customHeight="1">
      <c r="A45" s="1698" t="s">
        <v>442</v>
      </c>
      <c r="B45" s="1699"/>
      <c r="C45" s="1252">
        <v>1</v>
      </c>
      <c r="D45" s="1190">
        <v>2</v>
      </c>
      <c r="E45" s="968"/>
      <c r="F45" s="1190">
        <v>-1</v>
      </c>
      <c r="G45" s="1246">
        <v>-0.5</v>
      </c>
      <c r="H45" s="1001"/>
      <c r="I45" s="492"/>
      <c r="J45" s="1369"/>
      <c r="K45" s="1073"/>
      <c r="L45" s="492"/>
    </row>
    <row r="46" spans="1:20" s="25" customFormat="1" ht="23.25" customHeight="1" outlineLevel="2">
      <c r="A46" s="1698" t="s">
        <v>381</v>
      </c>
      <c r="B46" s="1699"/>
      <c r="C46" s="1252">
        <v>0</v>
      </c>
      <c r="D46" s="1190">
        <v>-266</v>
      </c>
      <c r="E46" s="968"/>
      <c r="F46" s="1190">
        <v>266</v>
      </c>
      <c r="G46" s="1246">
        <v>1</v>
      </c>
      <c r="H46" s="951"/>
      <c r="I46" s="492"/>
      <c r="J46" s="1369"/>
      <c r="K46" s="1073"/>
      <c r="L46" s="492"/>
    </row>
    <row r="47" spans="1:20" s="25" customFormat="1" ht="23.25" customHeight="1">
      <c r="A47" s="1698" t="s">
        <v>208</v>
      </c>
      <c r="B47" s="1699"/>
      <c r="C47" s="1252">
        <v>5</v>
      </c>
      <c r="D47" s="1190">
        <v>9</v>
      </c>
      <c r="E47" s="968"/>
      <c r="F47" s="1190">
        <v>-4</v>
      </c>
      <c r="G47" s="1246">
        <v>-0.44444444444444442</v>
      </c>
      <c r="I47" s="492"/>
      <c r="J47" s="1369"/>
      <c r="K47" s="1073"/>
      <c r="L47" s="492"/>
    </row>
    <row r="48" spans="1:20" s="25" customFormat="1" ht="23.25" customHeight="1">
      <c r="A48" s="1698" t="s">
        <v>209</v>
      </c>
      <c r="B48" s="1699"/>
      <c r="C48" s="1252">
        <v>6</v>
      </c>
      <c r="D48" s="1190">
        <v>12</v>
      </c>
      <c r="E48" s="968"/>
      <c r="F48" s="1190">
        <v>-6</v>
      </c>
      <c r="G48" s="1246">
        <v>-0.5</v>
      </c>
      <c r="I48" s="492"/>
      <c r="J48" s="1369"/>
      <c r="K48" s="1073"/>
      <c r="L48" s="492"/>
    </row>
    <row r="49" spans="1:15" s="25" customFormat="1" ht="23.25" hidden="1" customHeight="1">
      <c r="A49" s="1698" t="s">
        <v>218</v>
      </c>
      <c r="B49" s="1699"/>
      <c r="C49" s="993">
        <v>0</v>
      </c>
      <c r="D49" s="757">
        <v>0</v>
      </c>
      <c r="E49" s="968"/>
      <c r="F49" s="757">
        <v>0</v>
      </c>
      <c r="G49" s="395" t="s">
        <v>333</v>
      </c>
      <c r="H49" s="1043"/>
      <c r="I49" s="492"/>
      <c r="J49" s="1369"/>
      <c r="K49" s="1073"/>
      <c r="L49" s="492"/>
      <c r="M49" s="492"/>
      <c r="N49" s="492"/>
      <c r="O49" s="492"/>
    </row>
    <row r="50" spans="1:15" ht="27" thickBot="1">
      <c r="A50" s="1711" t="s">
        <v>210</v>
      </c>
      <c r="B50" s="1712"/>
      <c r="C50" s="1321">
        <v>589</v>
      </c>
      <c r="D50" s="1322">
        <v>633</v>
      </c>
      <c r="E50" s="898"/>
      <c r="F50" s="1323">
        <v>-44</v>
      </c>
      <c r="G50" s="1324">
        <v>-6.9510268562401265E-2</v>
      </c>
      <c r="I50" s="492"/>
      <c r="J50" s="1369"/>
      <c r="K50" s="492"/>
      <c r="L50" s="492"/>
      <c r="M50" s="492"/>
      <c r="N50" s="492"/>
      <c r="O50" s="492"/>
    </row>
    <row r="51" spans="1:15" ht="27.75" customHeight="1" thickBot="1">
      <c r="A51" s="1713" t="s">
        <v>211</v>
      </c>
      <c r="B51" s="1714"/>
      <c r="C51" s="1325">
        <v>0.6316353887399464</v>
      </c>
      <c r="D51" s="1326">
        <v>0.69</v>
      </c>
      <c r="E51" s="1327"/>
      <c r="F51" s="1314">
        <v>-5.9999999999999942E-2</v>
      </c>
      <c r="G51" s="1324">
        <v>-8.6956521739130363E-2</v>
      </c>
      <c r="H51" s="1001"/>
      <c r="I51" s="1074"/>
      <c r="J51" s="1369"/>
    </row>
    <row r="52" spans="1:15" ht="23.25" customHeight="1" outlineLevel="1">
      <c r="A52" s="1715" t="s">
        <v>212</v>
      </c>
      <c r="B52" s="1715"/>
      <c r="C52" s="22"/>
      <c r="D52" s="945"/>
      <c r="E52" s="944"/>
      <c r="F52" s="944"/>
      <c r="G52" s="944"/>
    </row>
    <row r="53" spans="1:15" ht="9.6" customHeight="1">
      <c r="B53" s="941"/>
      <c r="C53" s="944"/>
      <c r="D53" s="945"/>
      <c r="E53" s="944"/>
      <c r="F53" s="944"/>
      <c r="G53" s="944"/>
    </row>
    <row r="54" spans="1:15" ht="45.75" customHeight="1">
      <c r="A54" s="1335" t="s">
        <v>95</v>
      </c>
      <c r="B54" s="1716" t="s">
        <v>374</v>
      </c>
      <c r="C54" s="1717"/>
      <c r="D54" s="1717"/>
      <c r="E54" s="1717"/>
      <c r="F54" s="1717"/>
      <c r="G54" s="1717"/>
    </row>
    <row r="55" spans="1:15" ht="26.25" customHeight="1">
      <c r="A55" s="1336" t="s">
        <v>347</v>
      </c>
      <c r="B55" s="946" t="s">
        <v>346</v>
      </c>
      <c r="C55" s="1718"/>
      <c r="D55" s="1718"/>
      <c r="E55" s="1718"/>
      <c r="F55" s="1718"/>
      <c r="G55" s="1718"/>
    </row>
    <row r="56" spans="1:15">
      <c r="B56" s="946"/>
      <c r="C56" s="1718"/>
      <c r="D56" s="1718"/>
      <c r="E56" s="1718"/>
      <c r="F56" s="1718"/>
      <c r="G56" s="1718"/>
    </row>
    <row r="57" spans="1:15" ht="23.25">
      <c r="B57" s="387"/>
      <c r="C57" s="386"/>
      <c r="D57" s="386"/>
      <c r="E57" s="386"/>
      <c r="F57" s="386"/>
      <c r="G57" s="386"/>
    </row>
    <row r="58" spans="1:15" ht="23.25">
      <c r="B58" s="387"/>
      <c r="C58" s="386"/>
      <c r="D58" s="386"/>
      <c r="E58" s="386"/>
      <c r="F58" s="386"/>
      <c r="G58" s="386"/>
    </row>
    <row r="59" spans="1:15" ht="23.25">
      <c r="B59" s="387"/>
      <c r="C59" s="492"/>
      <c r="D59" s="492"/>
      <c r="E59" s="492"/>
      <c r="F59" s="492"/>
      <c r="G59" s="386"/>
    </row>
    <row r="60" spans="1:15">
      <c r="C60" s="492"/>
      <c r="D60" s="492"/>
      <c r="E60" s="492"/>
      <c r="F60" s="492"/>
    </row>
    <row r="61" spans="1:15">
      <c r="B61" s="383"/>
      <c r="C61" s="492"/>
      <c r="D61" s="492"/>
      <c r="E61" s="492"/>
      <c r="F61" s="492"/>
    </row>
    <row r="62" spans="1:15">
      <c r="C62" s="492"/>
      <c r="D62" s="492"/>
      <c r="E62" s="492"/>
      <c r="F62" s="492"/>
    </row>
    <row r="63" spans="1:15">
      <c r="C63" s="492"/>
      <c r="D63" s="492"/>
      <c r="E63" s="492"/>
      <c r="F63" s="492"/>
    </row>
    <row r="64" spans="1:15">
      <c r="C64" s="492"/>
      <c r="D64" s="492"/>
      <c r="E64" s="492"/>
      <c r="F64" s="492"/>
    </row>
    <row r="65" spans="3:6">
      <c r="C65" s="492"/>
      <c r="D65" s="492"/>
      <c r="E65" s="492"/>
      <c r="F65" s="492"/>
    </row>
    <row r="66" spans="3:6">
      <c r="C66" s="492"/>
      <c r="D66" s="492"/>
      <c r="E66" s="492"/>
      <c r="F66" s="492"/>
    </row>
    <row r="67" spans="3:6">
      <c r="C67" s="492"/>
      <c r="D67" s="492"/>
      <c r="E67" s="492"/>
      <c r="F67" s="492"/>
    </row>
    <row r="68" spans="3:6">
      <c r="C68" s="492"/>
      <c r="D68" s="492"/>
      <c r="E68" s="492"/>
      <c r="F68" s="492"/>
    </row>
  </sheetData>
  <mergeCells count="47">
    <mergeCell ref="A50:B50"/>
    <mergeCell ref="A51:B51"/>
    <mergeCell ref="A52:B52"/>
    <mergeCell ref="B54:G54"/>
    <mergeCell ref="C55:G56"/>
    <mergeCell ref="A49:B49"/>
    <mergeCell ref="K38:T38"/>
    <mergeCell ref="A39:B39"/>
    <mergeCell ref="A40:B40"/>
    <mergeCell ref="A41:B41"/>
    <mergeCell ref="A42:B42"/>
    <mergeCell ref="A43:B43"/>
    <mergeCell ref="A38:B38"/>
    <mergeCell ref="A44:B44"/>
    <mergeCell ref="A45:B45"/>
    <mergeCell ref="A46:B46"/>
    <mergeCell ref="A47:B47"/>
    <mergeCell ref="A48:B48"/>
    <mergeCell ref="A32:B32"/>
    <mergeCell ref="A34:B34"/>
    <mergeCell ref="A35:B35"/>
    <mergeCell ref="A36:B36"/>
    <mergeCell ref="A37:B37"/>
    <mergeCell ref="A30:B30"/>
    <mergeCell ref="A18:B18"/>
    <mergeCell ref="A19:B19"/>
    <mergeCell ref="A20:B20"/>
    <mergeCell ref="A21:B21"/>
    <mergeCell ref="A22:B22"/>
    <mergeCell ref="A23:B23"/>
    <mergeCell ref="A24:B24"/>
    <mergeCell ref="A26:B26"/>
    <mergeCell ref="A27:B27"/>
    <mergeCell ref="A28:B28"/>
    <mergeCell ref="A29:B29"/>
    <mergeCell ref="A17:B17"/>
    <mergeCell ref="A6:B6"/>
    <mergeCell ref="A7:B7"/>
    <mergeCell ref="A8:B8"/>
    <mergeCell ref="A9:B9"/>
    <mergeCell ref="A10:B10"/>
    <mergeCell ref="A11:B11"/>
    <mergeCell ref="A12:B12"/>
    <mergeCell ref="A13:B13"/>
    <mergeCell ref="A14:B14"/>
    <mergeCell ref="A15:B15"/>
    <mergeCell ref="A16:B16"/>
  </mergeCells>
  <printOptions horizontalCentered="1"/>
  <pageMargins left="0.511811023622047" right="0.511811023622047" top="0.511811023622047" bottom="0.511811023622047" header="0.511811023622047" footer="0.511811023622047"/>
  <pageSetup scale="44" firstPageNumber="2" orientation="landscape" useFirstPageNumber="1" r:id="rId1"/>
  <headerFooter scaleWithDoc="0">
    <oddFooter>&amp;R&amp;8BCE Information financière supplémentaire – Premier trimestre de 2026 Page 2</oddFooter>
  </headerFooter>
  <customProperties>
    <customPr name="OrphanNamesChecked" r:id="rId2"/>
  </customProperties>
  <ignoredErrors>
    <ignoredError sqref="C6:D6" numberStoredAsText="1"/>
  </ignoredErrors>
  <drawing r:id="rId3"/>
  <legacyDrawing r:id="rId4"/>
  <controls>
    <mc:AlternateContent xmlns:mc="http://schemas.openxmlformats.org/markup-compatibility/2006">
      <mc:Choice Requires="x14">
        <control shapeId="145409" r:id="rId5" name="FPMExcelClientSheetOptionstb1">
          <controlPr defaultSize="0" autoLine="0" autoPict="0" r:id="rId6">
            <anchor moveWithCells="1" sizeWithCells="1">
              <from>
                <xdr:col>0</xdr:col>
                <xdr:colOff>0</xdr:colOff>
                <xdr:row>0</xdr:row>
                <xdr:rowOff>0</xdr:rowOff>
              </from>
              <to>
                <xdr:col>7655</xdr:col>
                <xdr:colOff>133350</xdr:colOff>
                <xdr:row>0</xdr:row>
                <xdr:rowOff>0</xdr:rowOff>
              </to>
            </anchor>
          </controlPr>
        </control>
      </mc:Choice>
      <mc:Fallback>
        <control shapeId="145409" r:id="rId5" name="FPMExcelClientSheetOptionstb1"/>
      </mc:Fallback>
    </mc:AlternateContent>
  </control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8FCF-B4B3-4711-B881-5F89847FC7EA}">
  <sheetPr>
    <pageSetUpPr fitToPage="1"/>
  </sheetPr>
  <dimension ref="A1"/>
  <sheetViews>
    <sheetView view="pageBreakPreview" zoomScale="60" zoomScaleNormal="100" workbookViewId="0">
      <selection activeCell="AA38" sqref="AA38"/>
    </sheetView>
  </sheetViews>
  <sheetFormatPr defaultRowHeight="12.75"/>
  <sheetData/>
  <pageMargins left="0.7" right="0.7" top="0.75" bottom="0.75" header="0.3" footer="0.3"/>
  <pageSetup scale="79" orientation="landscape" horizontalDpi="1200" verticalDpi="12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266E6-A435-4B36-934B-5D88FADCE99D}">
  <sheetPr>
    <pageSetUpPr fitToPage="1"/>
  </sheetPr>
  <dimension ref="A1"/>
  <sheetViews>
    <sheetView view="pageBreakPreview" zoomScale="60" zoomScaleNormal="100" workbookViewId="0">
      <selection activeCell="AC33" sqref="AC33"/>
    </sheetView>
  </sheetViews>
  <sheetFormatPr defaultRowHeight="12.75"/>
  <sheetData/>
  <pageMargins left="0.7" right="0.7" top="0.75" bottom="0.75" header="0.3" footer="0.3"/>
  <pageSetup scale="74" orientation="landscape" horizontalDpi="1200" verticalDpi="12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51938-D7C6-47D0-BC72-E1D280B29B26}">
  <sheetPr>
    <pageSetUpPr fitToPage="1"/>
  </sheetPr>
  <dimension ref="A1"/>
  <sheetViews>
    <sheetView view="pageBreakPreview" zoomScale="60" zoomScaleNormal="100" workbookViewId="0">
      <selection activeCell="U11" sqref="U11"/>
    </sheetView>
  </sheetViews>
  <sheetFormatPr defaultRowHeight="12.75"/>
  <sheetData/>
  <pageMargins left="0.7" right="0.7" top="0.75" bottom="0.75" header="0.3" footer="0.3"/>
  <pageSetup scale="79"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57EA2-513E-4B5E-B8F9-4BC1AB5678E7}">
  <sheetPr>
    <tabColor rgb="FF00B050"/>
  </sheetPr>
  <dimension ref="A1:L1"/>
  <sheetViews>
    <sheetView workbookViewId="0"/>
  </sheetViews>
  <sheetFormatPr defaultColWidth="11.42578125" defaultRowHeight="12.75"/>
  <sheetData>
    <row r="1" spans="1:12">
      <c r="A1">
        <v>1761922431527</v>
      </c>
      <c r="B1" t="s">
        <v>348</v>
      </c>
      <c r="C1" t="s">
        <v>349</v>
      </c>
      <c r="D1">
        <v>0</v>
      </c>
      <c r="E1">
        <v>1761929057671</v>
      </c>
      <c r="F1" t="s">
        <v>361</v>
      </c>
      <c r="G1" t="s">
        <v>362</v>
      </c>
      <c r="H1">
        <v>0</v>
      </c>
      <c r="I1">
        <v>1777571950566</v>
      </c>
      <c r="J1" t="s">
        <v>454</v>
      </c>
      <c r="K1" t="s">
        <v>455</v>
      </c>
      <c r="L1">
        <v>0</v>
      </c>
    </row>
  </sheetData>
  <pageMargins left="0.7" right="0.7" top="0.75" bottom="0.75" header="0.3" footer="0.3"/>
  <customProperties>
    <customPr name="OrphanNamesChecke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39696-B27C-4E6F-96A3-D9A8AF133DB9}">
  <sheetPr>
    <tabColor rgb="FF00B050"/>
  </sheetPr>
  <dimension ref="A1:L6"/>
  <sheetViews>
    <sheetView workbookViewId="0"/>
  </sheetViews>
  <sheetFormatPr defaultColWidth="11.42578125" defaultRowHeight="12.75"/>
  <sheetData>
    <row r="1" spans="1:12">
      <c r="A1">
        <v>1761922431983</v>
      </c>
      <c r="B1" t="s">
        <v>348</v>
      </c>
      <c r="C1" t="s">
        <v>349</v>
      </c>
      <c r="D1">
        <v>5</v>
      </c>
      <c r="E1">
        <v>1761929057285</v>
      </c>
      <c r="F1" t="s">
        <v>361</v>
      </c>
      <c r="G1" t="s">
        <v>362</v>
      </c>
      <c r="H1">
        <v>0</v>
      </c>
      <c r="I1">
        <v>1777571949439</v>
      </c>
      <c r="J1" t="s">
        <v>454</v>
      </c>
      <c r="K1" t="s">
        <v>455</v>
      </c>
      <c r="L1">
        <v>0</v>
      </c>
    </row>
    <row r="2" spans="1:12">
      <c r="A2">
        <v>1761922432047</v>
      </c>
      <c r="B2" t="s">
        <v>350</v>
      </c>
      <c r="C2" t="s">
        <v>351</v>
      </c>
      <c r="D2" t="s">
        <v>352</v>
      </c>
    </row>
    <row r="3" spans="1:12">
      <c r="A3">
        <v>1761922432053</v>
      </c>
      <c r="B3" t="s">
        <v>350</v>
      </c>
      <c r="C3" t="s">
        <v>353</v>
      </c>
      <c r="D3" t="s">
        <v>354</v>
      </c>
    </row>
    <row r="4" spans="1:12">
      <c r="A4">
        <v>1761922432053</v>
      </c>
      <c r="B4" t="s">
        <v>350</v>
      </c>
      <c r="C4" t="s">
        <v>355</v>
      </c>
      <c r="D4" t="s">
        <v>356</v>
      </c>
    </row>
    <row r="5" spans="1:12">
      <c r="A5">
        <v>1761922432053</v>
      </c>
      <c r="B5" t="s">
        <v>350</v>
      </c>
      <c r="C5" t="s">
        <v>357</v>
      </c>
      <c r="D5" t="s">
        <v>358</v>
      </c>
    </row>
    <row r="6" spans="1:12">
      <c r="A6">
        <v>1761922432053</v>
      </c>
      <c r="B6" t="s">
        <v>350</v>
      </c>
      <c r="C6" t="s">
        <v>359</v>
      </c>
      <c r="D6" t="s">
        <v>360</v>
      </c>
    </row>
  </sheetData>
  <pageMargins left="0.7" right="0.7" top="0.75" bottom="0.75" header="0.3" footer="0.3"/>
  <customProperties>
    <customPr name="OrphanNamesChecke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3FA13-5FC9-4CBA-A07C-6EB168E9BF89}">
  <sheetPr>
    <tabColor rgb="FF00B050"/>
  </sheetPr>
  <dimension ref="A1:L1"/>
  <sheetViews>
    <sheetView workbookViewId="0"/>
  </sheetViews>
  <sheetFormatPr defaultColWidth="11.42578125" defaultRowHeight="12.75"/>
  <sheetData>
    <row r="1" spans="1:12">
      <c r="A1">
        <v>1761922432013</v>
      </c>
      <c r="B1" t="s">
        <v>348</v>
      </c>
      <c r="C1" t="s">
        <v>349</v>
      </c>
      <c r="D1">
        <v>0</v>
      </c>
      <c r="E1">
        <v>1761929057654</v>
      </c>
      <c r="F1" t="s">
        <v>361</v>
      </c>
      <c r="G1" t="s">
        <v>362</v>
      </c>
      <c r="H1">
        <v>0</v>
      </c>
      <c r="I1">
        <v>1777571950540</v>
      </c>
      <c r="J1" t="s">
        <v>454</v>
      </c>
      <c r="K1" t="s">
        <v>455</v>
      </c>
      <c r="L1">
        <v>0</v>
      </c>
    </row>
  </sheetData>
  <pageMargins left="0.7" right="0.7" top="0.75" bottom="0.75" header="0.3" footer="0.3"/>
  <customProperties>
    <customPr name="OrphanNamesChecke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AF73D-93AC-4F22-A906-9DC7C9BF4734}">
  <sheetPr>
    <tabColor rgb="FF00B050"/>
  </sheetPr>
  <dimension ref="A1:L1"/>
  <sheetViews>
    <sheetView workbookViewId="0"/>
  </sheetViews>
  <sheetFormatPr defaultColWidth="11.42578125" defaultRowHeight="12.75"/>
  <sheetData>
    <row r="1" spans="1:12">
      <c r="A1">
        <v>1761922432046</v>
      </c>
      <c r="B1" t="s">
        <v>348</v>
      </c>
      <c r="C1" t="s">
        <v>349</v>
      </c>
      <c r="D1">
        <v>0</v>
      </c>
      <c r="E1">
        <v>1761929057664</v>
      </c>
      <c r="F1" t="s">
        <v>361</v>
      </c>
      <c r="G1" t="s">
        <v>362</v>
      </c>
      <c r="H1">
        <v>0</v>
      </c>
      <c r="I1">
        <v>1777571950556</v>
      </c>
      <c r="J1" t="s">
        <v>454</v>
      </c>
      <c r="K1" t="s">
        <v>455</v>
      </c>
      <c r="L1">
        <v>0</v>
      </c>
    </row>
  </sheetData>
  <pageMargins left="0.7" right="0.7" top="0.75" bottom="0.75" header="0.3" footer="0.3"/>
  <customProperties>
    <customPr name="OrphanNamesChecked" r:id="rId1"/>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N98"/>
  <sheetViews>
    <sheetView showGridLines="0" view="pageBreakPreview" zoomScale="55" zoomScaleNormal="60" zoomScaleSheetLayoutView="55" workbookViewId="0"/>
  </sheetViews>
  <sheetFormatPr defaultColWidth="8.85546875" defaultRowHeight="16.5"/>
  <cols>
    <col min="1" max="1" width="125" style="21" customWidth="1"/>
    <col min="2" max="2" width="18.28515625" style="21" customWidth="1"/>
    <col min="3" max="3" width="1.42578125" style="21" customWidth="1"/>
    <col min="4" max="4" width="18.28515625" style="21" customWidth="1"/>
    <col min="5" max="5" width="2.28515625" style="21" customWidth="1"/>
    <col min="6" max="9" width="18.28515625" style="21" customWidth="1"/>
    <col min="10" max="10" width="2.42578125" style="53" customWidth="1"/>
    <col min="11" max="11" width="14.42578125" style="53" customWidth="1"/>
    <col min="12" max="12" width="16" style="53" customWidth="1"/>
    <col min="13" max="16384" width="8.85546875" style="21"/>
  </cols>
  <sheetData>
    <row r="1" spans="1:13" s="32" customFormat="1" ht="26.25">
      <c r="A1" s="17"/>
      <c r="B1" s="33"/>
      <c r="C1" s="17"/>
      <c r="D1" s="33"/>
      <c r="E1" s="33"/>
      <c r="F1" s="33"/>
      <c r="G1" s="33"/>
      <c r="H1" s="33"/>
      <c r="I1" s="503" t="s">
        <v>2</v>
      </c>
      <c r="J1" s="978"/>
      <c r="K1" s="978"/>
      <c r="L1" s="978"/>
      <c r="M1" s="21"/>
    </row>
    <row r="2" spans="1:13" ht="25.5">
      <c r="A2" s="17"/>
      <c r="B2" s="33"/>
      <c r="C2" s="17"/>
      <c r="D2" s="33"/>
      <c r="E2" s="33"/>
      <c r="F2" s="33"/>
      <c r="G2" s="33"/>
      <c r="H2" s="338"/>
      <c r="I2" s="1089" t="s">
        <v>216</v>
      </c>
      <c r="J2" s="978"/>
      <c r="K2" s="978"/>
      <c r="L2" s="978"/>
    </row>
    <row r="3" spans="1:13" ht="9" customHeight="1">
      <c r="A3" s="17"/>
      <c r="B3" s="33"/>
      <c r="C3" s="17"/>
      <c r="D3" s="33"/>
      <c r="E3" s="33"/>
      <c r="F3" s="33"/>
      <c r="G3" s="33"/>
      <c r="H3" s="33"/>
      <c r="I3" s="17"/>
      <c r="J3" s="978"/>
      <c r="K3" s="978"/>
      <c r="L3" s="978"/>
    </row>
    <row r="4" spans="1:13" ht="5.25" customHeight="1">
      <c r="A4" s="17"/>
      <c r="B4" s="33"/>
      <c r="C4" s="17"/>
      <c r="D4" s="33"/>
      <c r="E4" s="33"/>
      <c r="F4" s="33"/>
      <c r="G4" s="33"/>
      <c r="H4" s="33"/>
      <c r="I4" s="17"/>
      <c r="J4" s="978"/>
      <c r="K4" s="978"/>
      <c r="L4" s="978"/>
    </row>
    <row r="5" spans="1:13" ht="18.75" customHeight="1">
      <c r="A5" s="22"/>
      <c r="B5" s="1343"/>
      <c r="C5" s="22"/>
      <c r="D5" s="1341" t="s">
        <v>60</v>
      </c>
      <c r="E5" s="22"/>
      <c r="F5" s="22"/>
      <c r="G5" s="22"/>
      <c r="H5" s="26"/>
      <c r="I5" s="22"/>
      <c r="K5" s="979"/>
      <c r="L5" s="979"/>
    </row>
    <row r="6" spans="1:13" ht="21" customHeight="1">
      <c r="A6" s="481" t="s">
        <v>219</v>
      </c>
      <c r="B6" s="1340" t="s">
        <v>386</v>
      </c>
      <c r="C6" s="39"/>
      <c r="D6" s="1342">
        <v>2025</v>
      </c>
      <c r="E6" s="38"/>
      <c r="F6" s="1342" t="s">
        <v>367</v>
      </c>
      <c r="G6" s="1342" t="s">
        <v>213</v>
      </c>
      <c r="H6" s="1342" t="s">
        <v>214</v>
      </c>
      <c r="I6" s="1342" t="s">
        <v>215</v>
      </c>
      <c r="K6" s="979"/>
      <c r="L6" s="979"/>
    </row>
    <row r="7" spans="1:13" ht="20.100000000000001" customHeight="1">
      <c r="A7" s="25" t="s">
        <v>184</v>
      </c>
      <c r="B7" s="40"/>
      <c r="C7" s="25"/>
      <c r="D7" s="22"/>
      <c r="E7" s="22"/>
      <c r="F7" s="22"/>
      <c r="G7" s="22"/>
      <c r="H7" s="22"/>
      <c r="I7" s="40"/>
      <c r="J7" s="980"/>
      <c r="K7" s="980"/>
      <c r="L7" s="980"/>
    </row>
    <row r="8" spans="1:13" ht="20.100000000000001" customHeight="1">
      <c r="A8" s="1090" t="s">
        <v>220</v>
      </c>
      <c r="B8" s="1291">
        <v>5350</v>
      </c>
      <c r="C8" s="26"/>
      <c r="D8" s="1290">
        <v>21207</v>
      </c>
      <c r="E8" s="26"/>
      <c r="F8" s="1290">
        <v>5439</v>
      </c>
      <c r="G8" s="1290">
        <v>5329</v>
      </c>
      <c r="H8" s="1290">
        <v>5267</v>
      </c>
      <c r="I8" s="1290">
        <v>5172</v>
      </c>
      <c r="J8" s="980"/>
      <c r="K8" s="981"/>
      <c r="L8" s="981"/>
    </row>
    <row r="9" spans="1:13" ht="20.100000000000001" customHeight="1">
      <c r="A9" s="1090" t="s">
        <v>221</v>
      </c>
      <c r="B9" s="1296">
        <v>818</v>
      </c>
      <c r="C9" s="26"/>
      <c r="D9" s="1290">
        <v>3261</v>
      </c>
      <c r="E9" s="26"/>
      <c r="F9" s="1293">
        <v>965</v>
      </c>
      <c r="G9" s="1293">
        <v>720</v>
      </c>
      <c r="H9" s="1293">
        <v>818</v>
      </c>
      <c r="I9" s="1293">
        <v>758</v>
      </c>
      <c r="J9" s="980"/>
      <c r="K9" s="981"/>
      <c r="L9" s="981"/>
    </row>
    <row r="10" spans="1:13" ht="19.5" customHeight="1">
      <c r="A10" s="25" t="s">
        <v>187</v>
      </c>
      <c r="B10" s="1563">
        <v>6168</v>
      </c>
      <c r="C10" s="27"/>
      <c r="D10" s="1564">
        <v>24468</v>
      </c>
      <c r="E10" s="26"/>
      <c r="F10" s="1564">
        <v>6404</v>
      </c>
      <c r="G10" s="1564">
        <v>6049</v>
      </c>
      <c r="H10" s="1564">
        <v>6085</v>
      </c>
      <c r="I10" s="1564">
        <v>5930</v>
      </c>
      <c r="J10" s="980"/>
      <c r="K10" s="981"/>
      <c r="L10" s="981"/>
    </row>
    <row r="11" spans="1:13" ht="21.75" customHeight="1">
      <c r="A11" s="1085" t="s">
        <v>188</v>
      </c>
      <c r="B11" s="1291">
        <v>-3537</v>
      </c>
      <c r="C11" s="26"/>
      <c r="D11" s="1290">
        <v>-13810</v>
      </c>
      <c r="E11" s="26"/>
      <c r="F11" s="1290">
        <v>-3740</v>
      </c>
      <c r="G11" s="1290">
        <v>-3287</v>
      </c>
      <c r="H11" s="1290">
        <v>-3411</v>
      </c>
      <c r="I11" s="1290">
        <v>-3372</v>
      </c>
      <c r="J11" s="980"/>
      <c r="K11" s="981"/>
      <c r="L11" s="981"/>
    </row>
    <row r="12" spans="1:13" ht="21" customHeight="1">
      <c r="A12" s="1091" t="s">
        <v>222</v>
      </c>
      <c r="B12" s="1563">
        <v>2631</v>
      </c>
      <c r="C12" s="27"/>
      <c r="D12" s="1564">
        <v>10658</v>
      </c>
      <c r="E12" s="26"/>
      <c r="F12" s="1564">
        <v>2664</v>
      </c>
      <c r="G12" s="1564">
        <v>2762</v>
      </c>
      <c r="H12" s="1564">
        <v>2674</v>
      </c>
      <c r="I12" s="1564">
        <v>2558</v>
      </c>
      <c r="K12" s="981"/>
      <c r="L12" s="981"/>
    </row>
    <row r="13" spans="1:13" ht="20.100000000000001" customHeight="1">
      <c r="A13" s="44" t="s">
        <v>223</v>
      </c>
      <c r="B13" s="1294">
        <v>0.42655642023346302</v>
      </c>
      <c r="C13" s="44"/>
      <c r="D13" s="1295">
        <v>0.43558934118031717</v>
      </c>
      <c r="E13" s="39"/>
      <c r="F13" s="1295">
        <v>0.41599000624609617</v>
      </c>
      <c r="G13" s="1295">
        <v>0.45660439742106135</v>
      </c>
      <c r="H13" s="1295">
        <v>0.439</v>
      </c>
      <c r="I13" s="1295">
        <v>0.43099999999999999</v>
      </c>
      <c r="J13" s="982"/>
      <c r="K13" s="981"/>
      <c r="L13" s="981"/>
    </row>
    <row r="14" spans="1:13" ht="20.100000000000001" customHeight="1">
      <c r="A14" s="22" t="s">
        <v>189</v>
      </c>
      <c r="B14" s="1296">
        <v>6</v>
      </c>
      <c r="C14" s="26"/>
      <c r="D14" s="1293">
        <v>-517</v>
      </c>
      <c r="E14" s="26"/>
      <c r="F14" s="1293">
        <v>-147</v>
      </c>
      <c r="G14" s="1293">
        <v>-82</v>
      </c>
      <c r="H14" s="1293">
        <v>-41</v>
      </c>
      <c r="I14" s="1293">
        <v>-247</v>
      </c>
      <c r="K14" s="981"/>
      <c r="L14" s="981"/>
    </row>
    <row r="15" spans="1:13" ht="20.100000000000001" customHeight="1">
      <c r="A15" s="22" t="s">
        <v>190</v>
      </c>
      <c r="B15" s="1296">
        <v>-983</v>
      </c>
      <c r="C15" s="26"/>
      <c r="D15" s="1290">
        <v>-3861</v>
      </c>
      <c r="E15" s="26"/>
      <c r="F15" s="1290">
        <v>-1002</v>
      </c>
      <c r="G15" s="1293">
        <v>-969</v>
      </c>
      <c r="H15" s="1293">
        <v>-949</v>
      </c>
      <c r="I15" s="1293">
        <v>-941</v>
      </c>
      <c r="K15" s="981"/>
      <c r="L15" s="981"/>
    </row>
    <row r="16" spans="1:13" ht="20.100000000000001" customHeight="1">
      <c r="A16" s="22" t="s">
        <v>191</v>
      </c>
      <c r="B16" s="1296">
        <v>-373</v>
      </c>
      <c r="C16" s="26"/>
      <c r="D16" s="1290">
        <v>-1377</v>
      </c>
      <c r="E16" s="26"/>
      <c r="F16" s="1293">
        <v>-368</v>
      </c>
      <c r="G16" s="1293">
        <v>-340</v>
      </c>
      <c r="H16" s="1293">
        <v>-338</v>
      </c>
      <c r="I16" s="1293">
        <v>-331</v>
      </c>
      <c r="K16" s="981"/>
      <c r="L16" s="981"/>
    </row>
    <row r="17" spans="1:14" ht="20.25">
      <c r="A17" s="22" t="s">
        <v>192</v>
      </c>
      <c r="B17" s="42"/>
      <c r="C17" s="26"/>
      <c r="D17" s="42"/>
      <c r="E17" s="26"/>
      <c r="F17" s="42"/>
      <c r="G17" s="42"/>
      <c r="H17" s="42"/>
      <c r="I17" s="42"/>
      <c r="J17" s="983"/>
      <c r="K17" s="981"/>
      <c r="L17" s="981"/>
    </row>
    <row r="18" spans="1:14" ht="20.100000000000001" customHeight="1">
      <c r="A18" s="1090" t="s">
        <v>224</v>
      </c>
      <c r="B18" s="1296">
        <v>-444</v>
      </c>
      <c r="C18" s="26"/>
      <c r="D18" s="1290">
        <v>-1775</v>
      </c>
      <c r="E18" s="26"/>
      <c r="F18" s="1293">
        <v>-453</v>
      </c>
      <c r="G18" s="1293">
        <v>-457</v>
      </c>
      <c r="H18" s="1293">
        <v>-442</v>
      </c>
      <c r="I18" s="1293">
        <v>-423</v>
      </c>
      <c r="J18" s="983"/>
      <c r="K18" s="981"/>
      <c r="L18" s="981"/>
    </row>
    <row r="19" spans="1:14" ht="19.5" customHeight="1">
      <c r="A19" s="1090" t="s">
        <v>225</v>
      </c>
      <c r="B19" s="1296">
        <v>37</v>
      </c>
      <c r="C19" s="26"/>
      <c r="D19" s="1293">
        <v>102</v>
      </c>
      <c r="E19" s="26"/>
      <c r="F19" s="1293">
        <v>25</v>
      </c>
      <c r="G19" s="1293">
        <v>26</v>
      </c>
      <c r="H19" s="1293">
        <v>26</v>
      </c>
      <c r="I19" s="1293">
        <v>25</v>
      </c>
      <c r="J19" s="983"/>
      <c r="K19" s="981"/>
      <c r="L19" s="981"/>
    </row>
    <row r="20" spans="1:14" s="53" customFormat="1" ht="21" customHeight="1">
      <c r="A20" s="31" t="s">
        <v>195</v>
      </c>
      <c r="B20" s="1296">
        <v>-5</v>
      </c>
      <c r="C20" s="26"/>
      <c r="D20" s="1290">
        <v>-1027</v>
      </c>
      <c r="E20" s="26"/>
      <c r="F20" s="1293">
        <v>-40</v>
      </c>
      <c r="G20" s="1293">
        <v>-970</v>
      </c>
      <c r="H20" s="1293">
        <v>-8</v>
      </c>
      <c r="I20" s="1293">
        <v>-9</v>
      </c>
      <c r="J20" s="983"/>
      <c r="K20" s="981"/>
      <c r="L20" s="981"/>
    </row>
    <row r="21" spans="1:14" ht="20.100000000000001" customHeight="1">
      <c r="A21" s="31" t="s">
        <v>387</v>
      </c>
      <c r="B21" s="1292">
        <v>-1</v>
      </c>
      <c r="C21" s="31"/>
      <c r="D21" s="1346">
        <v>5217</v>
      </c>
      <c r="E21" s="31"/>
      <c r="F21" s="1297">
        <v>52</v>
      </c>
      <c r="G21" s="1346">
        <v>5175</v>
      </c>
      <c r="H21" s="1297">
        <v>-8</v>
      </c>
      <c r="I21" s="1297">
        <v>-2</v>
      </c>
      <c r="K21" s="981"/>
      <c r="L21" s="981"/>
      <c r="M21" s="1000"/>
    </row>
    <row r="22" spans="1:14" ht="20.100000000000001" customHeight="1">
      <c r="A22" s="22" t="s">
        <v>226</v>
      </c>
      <c r="B22" s="1296">
        <v>38</v>
      </c>
      <c r="C22" s="26"/>
      <c r="D22" s="1293">
        <v>287</v>
      </c>
      <c r="E22" s="26"/>
      <c r="F22" s="1293">
        <v>102</v>
      </c>
      <c r="G22" s="1293">
        <v>-95</v>
      </c>
      <c r="H22" s="1293">
        <v>-30</v>
      </c>
      <c r="I22" s="1293">
        <v>310</v>
      </c>
      <c r="K22" s="981"/>
      <c r="L22" s="981"/>
      <c r="M22" s="1000"/>
    </row>
    <row r="23" spans="1:14" ht="20.100000000000001" customHeight="1">
      <c r="A23" s="1085" t="s">
        <v>197</v>
      </c>
      <c r="B23" s="1296">
        <v>-239</v>
      </c>
      <c r="C23" s="26"/>
      <c r="D23" s="1290">
        <v>-1193</v>
      </c>
      <c r="E23" s="26"/>
      <c r="F23" s="1293">
        <v>-201</v>
      </c>
      <c r="G23" s="1293">
        <v>-495</v>
      </c>
      <c r="H23" s="1293">
        <v>-240</v>
      </c>
      <c r="I23" s="1293">
        <v>-257</v>
      </c>
      <c r="K23" s="981"/>
      <c r="L23" s="981"/>
    </row>
    <row r="24" spans="1:14" ht="20.100000000000001" customHeight="1" thickBot="1">
      <c r="A24" s="1092" t="s">
        <v>363</v>
      </c>
      <c r="B24" s="1306">
        <v>667</v>
      </c>
      <c r="C24" s="27"/>
      <c r="D24" s="1299">
        <v>6514</v>
      </c>
      <c r="E24" s="26"/>
      <c r="F24" s="1298">
        <v>632</v>
      </c>
      <c r="G24" s="1299">
        <v>4555</v>
      </c>
      <c r="H24" s="1298">
        <v>644</v>
      </c>
      <c r="I24" s="1298">
        <v>683</v>
      </c>
      <c r="J24" s="291"/>
      <c r="K24" s="981"/>
      <c r="L24" s="981"/>
    </row>
    <row r="25" spans="1:14" ht="8.1" customHeight="1">
      <c r="A25" s="27"/>
      <c r="B25" s="47"/>
      <c r="C25" s="27"/>
      <c r="D25" s="47"/>
      <c r="E25" s="26"/>
      <c r="F25" s="47"/>
      <c r="G25" s="47"/>
      <c r="H25" s="47"/>
      <c r="I25" s="47"/>
      <c r="J25" s="291"/>
      <c r="K25" s="981"/>
      <c r="L25" s="981"/>
    </row>
    <row r="26" spans="1:14" ht="20.100000000000001" customHeight="1">
      <c r="A26" s="25" t="s">
        <v>364</v>
      </c>
      <c r="B26" s="51"/>
      <c r="C26" s="27"/>
      <c r="D26" s="51"/>
      <c r="E26" s="26"/>
      <c r="F26" s="51"/>
      <c r="G26" s="51"/>
      <c r="H26" s="51"/>
      <c r="I26" s="51"/>
      <c r="K26" s="981"/>
      <c r="L26" s="981"/>
    </row>
    <row r="27" spans="1:14" ht="20.100000000000001" customHeight="1">
      <c r="A27" s="1090" t="s">
        <v>227</v>
      </c>
      <c r="B27" s="1565">
        <v>616</v>
      </c>
      <c r="C27" s="26"/>
      <c r="D27" s="1290">
        <v>6305</v>
      </c>
      <c r="E27" s="26"/>
      <c r="F27" s="1293">
        <v>594</v>
      </c>
      <c r="G27" s="1290">
        <v>4502</v>
      </c>
      <c r="H27" s="1293">
        <v>579</v>
      </c>
      <c r="I27" s="1293">
        <v>630</v>
      </c>
      <c r="K27" s="981"/>
      <c r="L27" s="981"/>
      <c r="M27" s="1000"/>
    </row>
    <row r="28" spans="1:14" ht="20.100000000000001" customHeight="1">
      <c r="A28" s="1090" t="s">
        <v>228</v>
      </c>
      <c r="B28" s="1296">
        <v>37</v>
      </c>
      <c r="C28" s="26"/>
      <c r="D28" s="1293">
        <v>155</v>
      </c>
      <c r="E28" s="26"/>
      <c r="F28" s="1293">
        <v>36</v>
      </c>
      <c r="G28" s="1297">
        <v>38</v>
      </c>
      <c r="H28" s="1293">
        <v>40</v>
      </c>
      <c r="I28" s="1293">
        <v>41</v>
      </c>
      <c r="K28" s="981"/>
      <c r="L28" s="981"/>
    </row>
    <row r="29" spans="1:14" ht="20.100000000000001" customHeight="1">
      <c r="A29" s="1090" t="s">
        <v>229</v>
      </c>
      <c r="B29" s="1296">
        <v>14</v>
      </c>
      <c r="C29" s="26"/>
      <c r="D29" s="1293">
        <v>54</v>
      </c>
      <c r="E29" s="26"/>
      <c r="F29" s="1293">
        <v>2</v>
      </c>
      <c r="G29" s="1293">
        <v>15</v>
      </c>
      <c r="H29" s="1293">
        <v>25</v>
      </c>
      <c r="I29" s="1293">
        <v>12</v>
      </c>
      <c r="K29" s="981"/>
      <c r="L29" s="981"/>
    </row>
    <row r="30" spans="1:14" ht="21" customHeight="1" thickBot="1">
      <c r="A30" s="1093" t="s">
        <v>388</v>
      </c>
      <c r="B30" s="1306">
        <v>667</v>
      </c>
      <c r="C30" s="27"/>
      <c r="D30" s="1299">
        <v>6514</v>
      </c>
      <c r="E30" s="26"/>
      <c r="F30" s="1298">
        <v>632</v>
      </c>
      <c r="G30" s="1299">
        <v>4555</v>
      </c>
      <c r="H30" s="1298">
        <v>644</v>
      </c>
      <c r="I30" s="1298">
        <v>683</v>
      </c>
      <c r="K30" s="981"/>
      <c r="L30" s="981"/>
    </row>
    <row r="31" spans="1:14" ht="13.5" customHeight="1">
      <c r="A31" s="30"/>
      <c r="B31" s="51"/>
      <c r="C31" s="27"/>
      <c r="D31" s="51"/>
      <c r="E31" s="26"/>
      <c r="F31" s="51"/>
      <c r="G31" s="51"/>
      <c r="H31" s="51"/>
      <c r="I31" s="51"/>
      <c r="K31" s="981"/>
      <c r="L31" s="981"/>
      <c r="N31" s="998"/>
    </row>
    <row r="32" spans="1:14" ht="20.100000000000001" customHeight="1" thickBot="1">
      <c r="A32" s="1094" t="s">
        <v>365</v>
      </c>
      <c r="B32" s="1566">
        <v>0.66058981233243963</v>
      </c>
      <c r="C32" s="27"/>
      <c r="D32" s="1300">
        <v>6.79</v>
      </c>
      <c r="E32" s="26"/>
      <c r="F32" s="1300">
        <v>0.64</v>
      </c>
      <c r="G32" s="1300">
        <v>4.84</v>
      </c>
      <c r="H32" s="1300">
        <v>0.63</v>
      </c>
      <c r="I32" s="1300">
        <v>0.68</v>
      </c>
      <c r="K32" s="981"/>
      <c r="L32" s="984"/>
    </row>
    <row r="33" spans="1:13" ht="20.25" customHeight="1">
      <c r="A33" s="1095" t="s">
        <v>201</v>
      </c>
      <c r="B33" s="1355">
        <v>0.4375</v>
      </c>
      <c r="C33" s="27"/>
      <c r="D33" s="1301">
        <v>2.31</v>
      </c>
      <c r="E33" s="26"/>
      <c r="F33" s="1301">
        <v>0.4375</v>
      </c>
      <c r="G33" s="1301">
        <v>0.4375</v>
      </c>
      <c r="H33" s="1301">
        <v>0.4375</v>
      </c>
      <c r="I33" s="1301">
        <v>0.99750000000000005</v>
      </c>
      <c r="K33" s="981"/>
      <c r="L33" s="981"/>
    </row>
    <row r="34" spans="1:13" ht="10.5" customHeight="1">
      <c r="A34" s="30"/>
      <c r="B34" s="1302"/>
      <c r="C34" s="27"/>
      <c r="D34" s="1303"/>
      <c r="E34" s="26"/>
      <c r="F34" s="1303"/>
      <c r="G34" s="1303"/>
      <c r="H34" s="1303"/>
      <c r="I34" s="1303"/>
      <c r="K34" s="981"/>
    </row>
    <row r="35" spans="1:13" ht="20.100000000000001" customHeight="1">
      <c r="A35" s="30" t="s">
        <v>202</v>
      </c>
      <c r="B35" s="1567">
        <v>932.5</v>
      </c>
      <c r="C35" s="27"/>
      <c r="D35" s="1304">
        <v>929.1</v>
      </c>
      <c r="E35" s="26"/>
      <c r="F35" s="1304">
        <v>932.5</v>
      </c>
      <c r="G35" s="1304">
        <v>932.5</v>
      </c>
      <c r="H35" s="1304">
        <v>930.9</v>
      </c>
      <c r="I35" s="1304">
        <v>920.3</v>
      </c>
      <c r="J35" s="288"/>
      <c r="K35" s="981"/>
      <c r="L35" s="288"/>
    </row>
    <row r="36" spans="1:13" ht="19.5" customHeight="1">
      <c r="A36" s="30" t="s">
        <v>203</v>
      </c>
      <c r="B36" s="1567">
        <v>932.5</v>
      </c>
      <c r="C36" s="27"/>
      <c r="D36" s="1304">
        <v>929.1</v>
      </c>
      <c r="E36" s="26"/>
      <c r="F36" s="1304">
        <v>932.5</v>
      </c>
      <c r="G36" s="1304">
        <v>932.5</v>
      </c>
      <c r="H36" s="1304">
        <v>930.9</v>
      </c>
      <c r="I36" s="1304">
        <v>920.3</v>
      </c>
      <c r="J36" s="288"/>
      <c r="K36" s="981"/>
      <c r="L36" s="288"/>
    </row>
    <row r="37" spans="1:13" ht="20.100000000000001" customHeight="1" thickBot="1">
      <c r="A37" s="55" t="s">
        <v>204</v>
      </c>
      <c r="B37" s="1567">
        <v>932.5</v>
      </c>
      <c r="C37" s="27"/>
      <c r="D37" s="1304">
        <v>932.5</v>
      </c>
      <c r="E37" s="26"/>
      <c r="F37" s="1304">
        <v>932.5</v>
      </c>
      <c r="G37" s="1304">
        <v>932.5</v>
      </c>
      <c r="H37" s="1304">
        <v>932.5</v>
      </c>
      <c r="I37" s="1304">
        <v>921.8</v>
      </c>
      <c r="K37" s="981"/>
    </row>
    <row r="38" spans="1:13" ht="11.25" customHeight="1">
      <c r="A38" s="30"/>
      <c r="B38" s="1047"/>
      <c r="C38" s="27"/>
      <c r="D38" s="1047"/>
      <c r="E38" s="26"/>
      <c r="F38" s="1047"/>
      <c r="G38" s="1047"/>
      <c r="H38" s="1047"/>
      <c r="I38" s="1047"/>
      <c r="J38" s="288"/>
      <c r="K38" s="981"/>
      <c r="L38" s="288"/>
    </row>
    <row r="39" spans="1:13" ht="19.5" customHeight="1" thickBot="1">
      <c r="A39" s="55" t="s">
        <v>205</v>
      </c>
      <c r="B39" s="1048"/>
      <c r="C39" s="27"/>
      <c r="D39" s="1048"/>
      <c r="E39" s="26"/>
      <c r="F39" s="1048"/>
      <c r="G39" s="1048"/>
      <c r="H39" s="1048"/>
      <c r="I39" s="1048"/>
      <c r="J39" s="288"/>
      <c r="K39" s="981"/>
      <c r="L39" s="288"/>
    </row>
    <row r="40" spans="1:13" ht="20.100000000000001" customHeight="1">
      <c r="A40" s="1095" t="s">
        <v>366</v>
      </c>
      <c r="B40" s="1296">
        <v>616</v>
      </c>
      <c r="C40" s="27"/>
      <c r="D40" s="1290">
        <v>6305</v>
      </c>
      <c r="E40" s="26"/>
      <c r="F40" s="1293">
        <v>594</v>
      </c>
      <c r="G40" s="1290">
        <v>4502</v>
      </c>
      <c r="H40" s="1293">
        <v>579</v>
      </c>
      <c r="I40" s="1293">
        <v>630</v>
      </c>
      <c r="J40" s="288"/>
      <c r="K40" s="981"/>
      <c r="L40" s="981"/>
    </row>
    <row r="41" spans="1:13" ht="20.100000000000001" customHeight="1">
      <c r="A41" s="1096" t="s">
        <v>206</v>
      </c>
      <c r="B41" s="47"/>
      <c r="C41" s="27"/>
      <c r="D41" s="47"/>
      <c r="E41" s="26"/>
      <c r="F41" s="47"/>
      <c r="G41" s="47"/>
      <c r="H41" s="47"/>
      <c r="I41" s="47"/>
      <c r="J41" s="288"/>
      <c r="K41" s="981"/>
      <c r="L41" s="981"/>
    </row>
    <row r="42" spans="1:13" s="18" customFormat="1" ht="20.100000000000001" customHeight="1">
      <c r="A42" s="518" t="s">
        <v>230</v>
      </c>
      <c r="B42" s="1296">
        <v>-6</v>
      </c>
      <c r="C42" s="26"/>
      <c r="D42" s="1293">
        <v>517</v>
      </c>
      <c r="E42" s="1305"/>
      <c r="F42" s="1293">
        <v>147</v>
      </c>
      <c r="G42" s="1293">
        <v>82</v>
      </c>
      <c r="H42" s="1293">
        <v>41</v>
      </c>
      <c r="I42" s="1293">
        <v>247</v>
      </c>
      <c r="J42" s="53"/>
      <c r="K42" s="981"/>
      <c r="L42" s="981"/>
      <c r="M42" s="21"/>
    </row>
    <row r="43" spans="1:13" s="18" customFormat="1" ht="62.45" customHeight="1">
      <c r="A43" s="1081" t="s">
        <v>389</v>
      </c>
      <c r="B43" s="1296">
        <v>-33</v>
      </c>
      <c r="C43" s="27"/>
      <c r="D43" s="1293">
        <v>9</v>
      </c>
      <c r="E43" s="26"/>
      <c r="F43" s="1293">
        <v>-2</v>
      </c>
      <c r="G43" s="1293">
        <v>-31</v>
      </c>
      <c r="H43" s="1293">
        <v>43</v>
      </c>
      <c r="I43" s="1293">
        <v>-1</v>
      </c>
      <c r="J43" s="53"/>
      <c r="K43" s="981"/>
      <c r="L43" s="981"/>
      <c r="M43" s="21"/>
    </row>
    <row r="44" spans="1:13" s="18" customFormat="1" ht="40.5" hidden="1">
      <c r="A44" s="1081" t="s">
        <v>231</v>
      </c>
      <c r="B44" s="465">
        <v>0</v>
      </c>
      <c r="C44" s="27"/>
      <c r="D44" s="362">
        <v>0</v>
      </c>
      <c r="E44" s="26"/>
      <c r="F44" s="362">
        <v>0</v>
      </c>
      <c r="G44" s="362">
        <v>0</v>
      </c>
      <c r="H44" s="362">
        <v>0</v>
      </c>
      <c r="I44" s="362">
        <v>0</v>
      </c>
      <c r="J44" s="53"/>
      <c r="K44" s="981"/>
      <c r="L44" s="981"/>
      <c r="M44" s="21"/>
    </row>
    <row r="45" spans="1:13" s="18" customFormat="1" ht="19.5" customHeight="1">
      <c r="A45" s="977" t="s">
        <v>390</v>
      </c>
      <c r="B45" s="1296">
        <v>1</v>
      </c>
      <c r="C45" s="26"/>
      <c r="D45" s="1290">
        <v>-5217</v>
      </c>
      <c r="E45" s="1305"/>
      <c r="F45" s="1293">
        <v>-52</v>
      </c>
      <c r="G45" s="1290">
        <v>-5175</v>
      </c>
      <c r="H45" s="1293">
        <v>8</v>
      </c>
      <c r="I45" s="1293">
        <v>2</v>
      </c>
      <c r="J45" s="53"/>
      <c r="K45" s="981"/>
      <c r="L45" s="981"/>
      <c r="M45" s="21"/>
    </row>
    <row r="46" spans="1:13" s="18" customFormat="1" ht="20.100000000000001" customHeight="1">
      <c r="A46" s="977" t="s">
        <v>373</v>
      </c>
      <c r="B46" s="1296">
        <v>0</v>
      </c>
      <c r="C46" s="26"/>
      <c r="D46" s="1293">
        <v>-249</v>
      </c>
      <c r="E46" s="1305"/>
      <c r="F46" s="1293">
        <v>-46</v>
      </c>
      <c r="G46" s="1293">
        <v>154</v>
      </c>
      <c r="H46" s="1293">
        <v>-91</v>
      </c>
      <c r="I46" s="1293">
        <v>-266</v>
      </c>
      <c r="J46" s="53"/>
      <c r="K46" s="981"/>
      <c r="L46" s="981"/>
      <c r="M46" s="21"/>
    </row>
    <row r="47" spans="1:13" s="18" customFormat="1" ht="20.100000000000001" customHeight="1">
      <c r="A47" s="977" t="s">
        <v>232</v>
      </c>
      <c r="B47" s="1296">
        <v>5</v>
      </c>
      <c r="C47" s="27"/>
      <c r="D47" s="1290">
        <v>1027</v>
      </c>
      <c r="E47" s="26"/>
      <c r="F47" s="1293">
        <v>40</v>
      </c>
      <c r="G47" s="1293">
        <v>970</v>
      </c>
      <c r="H47" s="1293">
        <v>8</v>
      </c>
      <c r="I47" s="1293">
        <v>9</v>
      </c>
      <c r="J47" s="53"/>
      <c r="K47" s="981"/>
      <c r="L47" s="981"/>
      <c r="M47" s="21"/>
    </row>
    <row r="48" spans="1:13" s="18" customFormat="1" ht="19.5" customHeight="1">
      <c r="A48" s="977" t="s">
        <v>233</v>
      </c>
      <c r="B48" s="1296">
        <v>6</v>
      </c>
      <c r="C48" s="27"/>
      <c r="D48" s="1293">
        <v>217</v>
      </c>
      <c r="E48" s="26"/>
      <c r="F48" s="1293">
        <v>-38</v>
      </c>
      <c r="G48" s="1293">
        <v>239</v>
      </c>
      <c r="H48" s="1293">
        <v>4</v>
      </c>
      <c r="I48" s="1293">
        <v>12</v>
      </c>
      <c r="J48" s="53"/>
      <c r="K48" s="981"/>
      <c r="L48" s="981"/>
      <c r="M48" s="21"/>
    </row>
    <row r="49" spans="1:13" s="18" customFormat="1" ht="20.100000000000001" customHeight="1">
      <c r="A49" s="977" t="s">
        <v>345</v>
      </c>
      <c r="B49" s="1296">
        <v>0</v>
      </c>
      <c r="C49" s="27"/>
      <c r="D49" s="1293">
        <v>-8</v>
      </c>
      <c r="E49" s="26"/>
      <c r="F49" s="1293">
        <v>0</v>
      </c>
      <c r="G49" s="1293">
        <v>-8</v>
      </c>
      <c r="H49" s="1293">
        <v>0</v>
      </c>
      <c r="I49" s="1293">
        <v>0</v>
      </c>
      <c r="J49" s="53"/>
      <c r="K49" s="981"/>
      <c r="L49" s="981"/>
      <c r="M49" s="21"/>
    </row>
    <row r="50" spans="1:13" ht="21" thickBot="1">
      <c r="A50" s="1097" t="s">
        <v>234</v>
      </c>
      <c r="B50" s="1568">
        <v>589</v>
      </c>
      <c r="C50" s="1463"/>
      <c r="D50" s="1569">
        <v>2601</v>
      </c>
      <c r="E50" s="947"/>
      <c r="F50" s="1570">
        <v>643</v>
      </c>
      <c r="G50" s="1570">
        <v>733</v>
      </c>
      <c r="H50" s="1570">
        <v>592</v>
      </c>
      <c r="I50" s="1570">
        <v>633</v>
      </c>
      <c r="J50" s="288"/>
      <c r="K50" s="981"/>
      <c r="L50" s="981"/>
    </row>
    <row r="51" spans="1:13" ht="21" thickBot="1">
      <c r="A51" s="1098" t="s">
        <v>235</v>
      </c>
      <c r="B51" s="1571">
        <v>0.6316353887399464</v>
      </c>
      <c r="C51" s="1464"/>
      <c r="D51" s="1572">
        <v>2.7994833710041975</v>
      </c>
      <c r="E51" s="1465"/>
      <c r="F51" s="1572">
        <v>0.68956957790074913</v>
      </c>
      <c r="G51" s="1572">
        <v>0.78991379310344856</v>
      </c>
      <c r="H51" s="1572">
        <v>0.63</v>
      </c>
      <c r="I51" s="1572">
        <v>0.69</v>
      </c>
      <c r="J51" s="985"/>
      <c r="K51" s="981"/>
      <c r="L51" s="984"/>
    </row>
    <row r="52" spans="1:13" ht="18.75" customHeight="1">
      <c r="A52" s="56"/>
      <c r="B52" s="57"/>
      <c r="C52" s="57"/>
      <c r="D52" s="57"/>
      <c r="E52" s="57"/>
      <c r="F52" s="57"/>
      <c r="G52" s="57"/>
      <c r="H52" s="57"/>
      <c r="I52" s="57"/>
      <c r="J52" s="986"/>
      <c r="K52" s="986"/>
      <c r="L52" s="986"/>
    </row>
    <row r="53" spans="1:13" ht="15.75" customHeight="1">
      <c r="H53" s="994"/>
      <c r="J53" s="986"/>
      <c r="K53" s="986"/>
      <c r="L53" s="987"/>
    </row>
    <row r="54" spans="1:13" ht="15" customHeight="1">
      <c r="J54" s="986"/>
      <c r="K54" s="986"/>
      <c r="L54" s="987"/>
    </row>
    <row r="55" spans="1:13" ht="15" customHeight="1">
      <c r="A55" s="504"/>
      <c r="J55" s="987"/>
      <c r="K55" s="987"/>
      <c r="L55" s="1045"/>
    </row>
    <row r="56" spans="1:13" ht="15" customHeight="1">
      <c r="A56" s="504"/>
    </row>
    <row r="57" spans="1:13" ht="15" customHeight="1">
      <c r="A57" s="504"/>
      <c r="B57" s="434"/>
      <c r="C57" s="434"/>
      <c r="D57" s="434"/>
      <c r="E57" s="434"/>
      <c r="F57" s="434"/>
      <c r="G57" s="434"/>
      <c r="H57" s="434"/>
      <c r="I57" s="434"/>
    </row>
    <row r="58" spans="1:13" ht="15" customHeight="1">
      <c r="A58" s="504"/>
    </row>
    <row r="59" spans="1:13" ht="15" customHeight="1">
      <c r="A59" s="41"/>
    </row>
    <row r="60" spans="1:13" ht="15" customHeight="1"/>
    <row r="61" spans="1:13" ht="15" customHeight="1"/>
    <row r="62" spans="1:13" ht="15" customHeight="1"/>
    <row r="63" spans="1:13" ht="15" customHeight="1"/>
    <row r="64" spans="1:13" ht="15" customHeight="1"/>
    <row r="65" spans="1:1" ht="15" customHeight="1"/>
    <row r="66" spans="1:1" ht="15" customHeight="1"/>
    <row r="67" spans="1:1" ht="15" customHeight="1"/>
    <row r="68" spans="1:1" ht="15" customHeight="1"/>
    <row r="69" spans="1:1" ht="15" customHeight="1"/>
    <row r="70" spans="1:1" ht="15" customHeight="1"/>
    <row r="71" spans="1:1" ht="15" customHeight="1"/>
    <row r="72" spans="1:1" ht="15" customHeight="1"/>
    <row r="73" spans="1:1" ht="15" customHeight="1"/>
    <row r="74" spans="1:1" ht="15" customHeight="1"/>
    <row r="75" spans="1:1" ht="15" customHeight="1"/>
    <row r="76" spans="1:1" ht="15" customHeight="1"/>
    <row r="77" spans="1:1" ht="15" customHeight="1"/>
    <row r="78" spans="1:1" ht="15" customHeight="1"/>
    <row r="79" spans="1:1" ht="15" customHeight="1">
      <c r="A79" s="383"/>
    </row>
    <row r="80" spans="1:1" ht="15" customHeight="1">
      <c r="A80" s="383"/>
    </row>
    <row r="81" spans="1:1" ht="15" customHeight="1"/>
    <row r="82" spans="1:1" ht="15" customHeight="1">
      <c r="A82" s="383"/>
    </row>
    <row r="83" spans="1:1" ht="15" customHeight="1"/>
    <row r="84" spans="1:1" ht="15" customHeight="1"/>
    <row r="85" spans="1:1" ht="15" customHeight="1"/>
    <row r="86" spans="1:1" ht="15" customHeight="1"/>
    <row r="87" spans="1:1" ht="15" customHeight="1"/>
    <row r="88" spans="1:1" ht="15" customHeight="1"/>
    <row r="89" spans="1:1" ht="15" customHeight="1"/>
    <row r="90" spans="1:1" ht="15" customHeight="1"/>
    <row r="91" spans="1:1" ht="15" customHeight="1"/>
    <row r="92" spans="1:1" ht="15" customHeight="1"/>
    <row r="93" spans="1:1" ht="15" customHeight="1"/>
    <row r="94" spans="1:1" ht="15" customHeight="1"/>
    <row r="95" spans="1:1" ht="15" customHeight="1"/>
    <row r="96" spans="1:1" ht="15" customHeight="1"/>
    <row r="97" ht="15" customHeight="1"/>
    <row r="98" ht="15" customHeight="1"/>
  </sheetData>
  <printOptions horizontalCentered="1"/>
  <pageMargins left="0.511811023622047" right="0.511811023622047" top="0.511811023622047" bottom="0.511811023622047" header="0.511811023622047" footer="0.511811023622047"/>
  <pageSetup scale="53" firstPageNumber="2" orientation="landscape" useFirstPageNumber="1" r:id="rId1"/>
  <headerFooter scaleWithDoc="0">
    <oddFooter>&amp;R&amp;8BCE Information financière supplémentaire – Premier trimestre de 2026 Page 3</oddFooter>
  </headerFooter>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28673" r:id="rId7" name="FPMExcelClientSheetOptionstb1">
          <controlPr defaultSize="0" autoLine="0" r:id="rId8">
            <anchor moveWithCells="1" sizeWithCells="1">
              <from>
                <xdr:col>0</xdr:col>
                <xdr:colOff>0</xdr:colOff>
                <xdr:row>0</xdr:row>
                <xdr:rowOff>0</xdr:rowOff>
              </from>
              <to>
                <xdr:col>0</xdr:col>
                <xdr:colOff>9525</xdr:colOff>
                <xdr:row>0</xdr:row>
                <xdr:rowOff>0</xdr:rowOff>
              </to>
            </anchor>
          </controlPr>
        </control>
      </mc:Choice>
      <mc:Fallback>
        <control shapeId="28673" r:id="rId7" name="FPMExcelClientSheetOptionstb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N66"/>
  <sheetViews>
    <sheetView view="pageBreakPreview" zoomScale="70" zoomScaleNormal="90" zoomScaleSheetLayoutView="70" workbookViewId="0"/>
  </sheetViews>
  <sheetFormatPr defaultColWidth="8.85546875" defaultRowHeight="16.5" outlineLevelRow="1"/>
  <cols>
    <col min="1" max="1" width="150.140625" style="20" customWidth="1"/>
    <col min="2" max="3" width="15.7109375" style="35" customWidth="1"/>
    <col min="4" max="4" width="1.85546875" style="35" customWidth="1"/>
    <col min="5" max="6" width="15.7109375" style="35" customWidth="1"/>
    <col min="7" max="7" width="3.42578125" style="20" customWidth="1"/>
    <col min="8" max="8" width="13.140625" style="20" customWidth="1"/>
    <col min="9" max="9" width="12.5703125" style="20" customWidth="1"/>
    <col min="10" max="10" width="1.5703125" style="20" customWidth="1"/>
    <col min="11" max="12" width="12.5703125" style="20" customWidth="1"/>
    <col min="13" max="13" width="11.28515625" style="20" bestFit="1" customWidth="1"/>
    <col min="14" max="14" width="10.5703125" style="79" bestFit="1" customWidth="1"/>
    <col min="15" max="16384" width="8.85546875" style="20"/>
  </cols>
  <sheetData>
    <row r="1" spans="1:14" ht="20.25">
      <c r="F1" s="43" t="s">
        <v>2</v>
      </c>
      <c r="G1" s="15"/>
      <c r="H1" s="14"/>
      <c r="I1" s="14"/>
      <c r="J1"/>
      <c r="K1"/>
      <c r="L1"/>
      <c r="M1"/>
      <c r="N1"/>
    </row>
    <row r="2" spans="1:14" ht="18" customHeight="1">
      <c r="F2" s="59" t="s">
        <v>236</v>
      </c>
      <c r="G2" s="15"/>
      <c r="H2" s="14"/>
      <c r="I2" s="14"/>
      <c r="J2"/>
      <c r="K2"/>
      <c r="L2"/>
      <c r="M2"/>
      <c r="N2"/>
    </row>
    <row r="3" spans="1:14" ht="16.5" customHeight="1" thickBot="1">
      <c r="E3" s="1099"/>
      <c r="F3" s="1099"/>
      <c r="G3" s="15"/>
      <c r="H3" s="14"/>
      <c r="I3" s="14"/>
      <c r="J3"/>
      <c r="K3"/>
      <c r="L3"/>
      <c r="M3"/>
      <c r="N3"/>
    </row>
    <row r="4" spans="1:14" ht="15.75" customHeight="1" thickTop="1">
      <c r="B4" s="1102" t="s">
        <v>283</v>
      </c>
      <c r="C4" s="1103" t="s">
        <v>283</v>
      </c>
      <c r="D4" s="1104"/>
      <c r="E4" s="1103" t="s">
        <v>180</v>
      </c>
      <c r="F4" s="1103" t="s">
        <v>181</v>
      </c>
      <c r="G4" s="15"/>
      <c r="H4" s="14"/>
      <c r="I4" s="14"/>
      <c r="J4"/>
      <c r="K4"/>
      <c r="L4"/>
      <c r="M4"/>
      <c r="N4"/>
    </row>
    <row r="5" spans="1:14" ht="15.75" customHeight="1">
      <c r="A5" s="482" t="s">
        <v>237</v>
      </c>
      <c r="B5" s="1105" t="s">
        <v>395</v>
      </c>
      <c r="C5" s="1106" t="s">
        <v>239</v>
      </c>
      <c r="D5" s="1109"/>
      <c r="E5" s="1107" t="s">
        <v>182</v>
      </c>
      <c r="F5" s="1108" t="s">
        <v>183</v>
      </c>
      <c r="G5" s="15"/>
      <c r="H5" s="14"/>
      <c r="I5" s="14"/>
      <c r="J5"/>
      <c r="K5"/>
      <c r="L5"/>
      <c r="M5"/>
      <c r="N5"/>
    </row>
    <row r="6" spans="1:14" ht="12" customHeight="1">
      <c r="B6" s="61"/>
      <c r="C6" s="20"/>
      <c r="D6" s="20"/>
      <c r="E6" s="20"/>
      <c r="F6" s="20"/>
      <c r="G6" s="14"/>
      <c r="H6" s="14"/>
      <c r="I6" s="14"/>
      <c r="J6"/>
      <c r="K6"/>
      <c r="L6"/>
      <c r="M6"/>
      <c r="N6"/>
    </row>
    <row r="7" spans="1:14" s="64" customFormat="1">
      <c r="A7" s="62" t="s">
        <v>184</v>
      </c>
      <c r="B7" s="63"/>
      <c r="G7" s="14"/>
      <c r="H7" s="14"/>
      <c r="I7" s="14"/>
      <c r="J7"/>
      <c r="K7"/>
      <c r="L7"/>
      <c r="M7"/>
      <c r="N7"/>
    </row>
    <row r="8" spans="1:14" ht="18">
      <c r="A8" s="1049" t="s">
        <v>439</v>
      </c>
      <c r="B8" s="1529">
        <v>5251</v>
      </c>
      <c r="C8" s="1530">
        <v>5246</v>
      </c>
      <c r="D8" s="1441"/>
      <c r="E8" s="1013">
        <v>5</v>
      </c>
      <c r="F8" s="1531">
        <v>9.5310712924132675E-4</v>
      </c>
      <c r="G8" s="14"/>
      <c r="H8" s="14"/>
      <c r="I8" s="14"/>
      <c r="J8"/>
      <c r="K8"/>
      <c r="L8" s="965"/>
      <c r="M8"/>
      <c r="N8"/>
    </row>
    <row r="9" spans="1:14" ht="18">
      <c r="A9" s="1049" t="s">
        <v>438</v>
      </c>
      <c r="B9" s="1532">
        <v>234</v>
      </c>
      <c r="C9" s="1533">
        <v>0</v>
      </c>
      <c r="D9" s="1441"/>
      <c r="E9" s="1013">
        <v>234</v>
      </c>
      <c r="F9" s="1534" t="s">
        <v>333</v>
      </c>
      <c r="G9" s="1079"/>
      <c r="H9" s="14"/>
      <c r="I9" s="14"/>
      <c r="J9"/>
      <c r="K9"/>
      <c r="L9" s="965"/>
      <c r="M9"/>
      <c r="N9"/>
    </row>
    <row r="10" spans="1:14" ht="18">
      <c r="A10" s="435" t="s">
        <v>240</v>
      </c>
      <c r="B10" s="1535">
        <v>5485</v>
      </c>
      <c r="C10" s="1536">
        <v>5246</v>
      </c>
      <c r="D10" s="1441"/>
      <c r="E10" s="1443">
        <v>239</v>
      </c>
      <c r="F10" s="1537">
        <v>4.5558520777735416E-2</v>
      </c>
      <c r="G10" s="14"/>
      <c r="H10" s="14"/>
      <c r="I10" s="14"/>
      <c r="J10"/>
      <c r="K10"/>
      <c r="L10" s="965"/>
      <c r="M10"/>
      <c r="N10"/>
    </row>
    <row r="11" spans="1:14" ht="18">
      <c r="A11" s="66" t="s">
        <v>242</v>
      </c>
      <c r="B11" s="1532">
        <v>778</v>
      </c>
      <c r="C11" s="1538">
        <v>775</v>
      </c>
      <c r="D11" s="1441"/>
      <c r="E11" s="1013">
        <v>3</v>
      </c>
      <c r="F11" s="1531">
        <v>3.8709677419354839E-3</v>
      </c>
      <c r="G11" s="14"/>
      <c r="H11" s="14"/>
      <c r="I11" s="14"/>
      <c r="J11"/>
      <c r="K11"/>
      <c r="L11" s="965"/>
      <c r="M11"/>
      <c r="N11"/>
    </row>
    <row r="12" spans="1:14" ht="18">
      <c r="A12" s="1050" t="s">
        <v>243</v>
      </c>
      <c r="B12" s="1532">
        <v>-95</v>
      </c>
      <c r="C12" s="1539">
        <v>-91</v>
      </c>
      <c r="D12" s="1441"/>
      <c r="E12" s="1013">
        <v>-4</v>
      </c>
      <c r="F12" s="1531">
        <v>-4.3956043956043959E-2</v>
      </c>
      <c r="G12" s="1079"/>
      <c r="H12" s="14"/>
      <c r="I12" s="14"/>
      <c r="J12"/>
      <c r="K12"/>
      <c r="L12" s="965"/>
      <c r="M12"/>
      <c r="N12"/>
    </row>
    <row r="13" spans="1:14" ht="18">
      <c r="A13" s="35" t="s">
        <v>0</v>
      </c>
      <c r="B13" s="1540">
        <v>6168</v>
      </c>
      <c r="C13" s="1541">
        <v>5930</v>
      </c>
      <c r="D13" s="1441"/>
      <c r="E13" s="1444">
        <v>238</v>
      </c>
      <c r="F13" s="1542">
        <v>4.0134907251264756E-2</v>
      </c>
      <c r="G13" s="14"/>
      <c r="H13" s="14"/>
      <c r="I13" s="14"/>
      <c r="J13"/>
      <c r="K13"/>
      <c r="L13" s="965"/>
      <c r="M13"/>
      <c r="N13"/>
    </row>
    <row r="14" spans="1:14" ht="8.25" customHeight="1">
      <c r="A14" s="35"/>
      <c r="B14" s="1439"/>
      <c r="C14" s="1440"/>
      <c r="D14" s="1445"/>
      <c r="E14" s="1446"/>
      <c r="F14" s="1447"/>
      <c r="G14" s="14"/>
      <c r="H14" s="14"/>
      <c r="I14" s="14"/>
      <c r="J14"/>
      <c r="K14"/>
      <c r="L14" s="965"/>
      <c r="M14"/>
      <c r="N14"/>
    </row>
    <row r="15" spans="1:14" s="64" customFormat="1" ht="18">
      <c r="A15" s="62" t="s">
        <v>188</v>
      </c>
      <c r="B15" s="1448"/>
      <c r="C15" s="1449"/>
      <c r="D15" s="1449"/>
      <c r="E15" s="1449"/>
      <c r="F15" s="1450"/>
      <c r="G15" s="14"/>
      <c r="H15" s="14"/>
      <c r="I15" s="14"/>
      <c r="J15"/>
      <c r="K15"/>
      <c r="L15" s="965"/>
      <c r="M15"/>
      <c r="N15"/>
    </row>
    <row r="16" spans="1:14" ht="18">
      <c r="A16" s="1049" t="s">
        <v>437</v>
      </c>
      <c r="B16" s="1529">
        <v>-2877</v>
      </c>
      <c r="C16" s="1530">
        <v>-2847</v>
      </c>
      <c r="D16" s="1441"/>
      <c r="E16" s="1013">
        <v>-30</v>
      </c>
      <c r="F16" s="1531">
        <v>-1.053740779768177E-2</v>
      </c>
      <c r="G16" s="14"/>
      <c r="H16" s="14"/>
      <c r="I16" s="14"/>
      <c r="J16"/>
      <c r="K16"/>
      <c r="L16" s="965"/>
      <c r="M16"/>
      <c r="N16"/>
    </row>
    <row r="17" spans="1:14" ht="18">
      <c r="A17" s="1049" t="s">
        <v>438</v>
      </c>
      <c r="B17" s="1543">
        <v>-132</v>
      </c>
      <c r="C17" s="1533">
        <v>0</v>
      </c>
      <c r="D17" s="1441"/>
      <c r="E17" s="1013">
        <v>-132</v>
      </c>
      <c r="F17" s="1534" t="s">
        <v>333</v>
      </c>
      <c r="G17" s="1079"/>
      <c r="H17" s="14"/>
      <c r="I17" s="14"/>
      <c r="J17"/>
      <c r="K17"/>
      <c r="L17" s="965"/>
      <c r="M17"/>
      <c r="N17"/>
    </row>
    <row r="18" spans="1:14" ht="18">
      <c r="A18" s="435" t="s">
        <v>240</v>
      </c>
      <c r="B18" s="1535">
        <v>-3009</v>
      </c>
      <c r="C18" s="1536">
        <v>-2847</v>
      </c>
      <c r="D18" s="1441"/>
      <c r="E18" s="1443">
        <v>-162</v>
      </c>
      <c r="F18" s="1537">
        <v>-5.6902002107481559E-2</v>
      </c>
      <c r="G18" s="14"/>
      <c r="H18" s="14"/>
      <c r="I18" s="14"/>
      <c r="J18"/>
      <c r="K18"/>
      <c r="L18" s="965"/>
      <c r="M18"/>
      <c r="N18"/>
    </row>
    <row r="19" spans="1:14" ht="18">
      <c r="A19" s="66" t="s">
        <v>242</v>
      </c>
      <c r="B19" s="1532">
        <v>-623</v>
      </c>
      <c r="C19" s="1544">
        <v>-616</v>
      </c>
      <c r="D19" s="1452"/>
      <c r="E19" s="1013">
        <v>-7</v>
      </c>
      <c r="F19" s="1545">
        <v>-1.1363636363636364E-2</v>
      </c>
      <c r="G19" s="14"/>
      <c r="H19" s="14"/>
      <c r="I19" s="14"/>
      <c r="J19"/>
      <c r="K19"/>
      <c r="L19" s="965"/>
      <c r="M19"/>
      <c r="N19"/>
    </row>
    <row r="20" spans="1:14" ht="18">
      <c r="A20" s="1050" t="s">
        <v>243</v>
      </c>
      <c r="B20" s="1546">
        <v>95</v>
      </c>
      <c r="C20" s="1547">
        <v>91</v>
      </c>
      <c r="D20" s="1452"/>
      <c r="E20" s="1013">
        <v>4</v>
      </c>
      <c r="F20" s="1545">
        <v>4.3956043956043959E-2</v>
      </c>
      <c r="G20" s="1079"/>
      <c r="H20" s="14"/>
      <c r="I20" s="14"/>
      <c r="J20"/>
      <c r="K20"/>
      <c r="L20" s="965"/>
      <c r="M20"/>
      <c r="N20"/>
    </row>
    <row r="21" spans="1:14" ht="18">
      <c r="A21" s="35" t="s">
        <v>0</v>
      </c>
      <c r="B21" s="1548">
        <v>-3537</v>
      </c>
      <c r="C21" s="1549">
        <v>-3372</v>
      </c>
      <c r="D21" s="1452"/>
      <c r="E21" s="1444">
        <v>-165</v>
      </c>
      <c r="F21" s="1550">
        <v>-4.8932384341637013E-2</v>
      </c>
      <c r="G21" s="14"/>
      <c r="H21" s="14"/>
      <c r="I21" s="14"/>
      <c r="J21"/>
      <c r="K21"/>
      <c r="L21" s="965"/>
      <c r="M21"/>
      <c r="N21"/>
    </row>
    <row r="22" spans="1:14" s="84" customFormat="1" ht="5.45" customHeight="1">
      <c r="A22" s="80"/>
      <c r="B22" s="1439"/>
      <c r="C22" s="1440"/>
      <c r="D22" s="1441"/>
      <c r="E22" s="1440"/>
      <c r="F22" s="1442"/>
      <c r="G22" s="14"/>
      <c r="H22" s="14"/>
      <c r="I22" s="14"/>
      <c r="J22"/>
      <c r="K22"/>
      <c r="L22" s="965"/>
      <c r="M22"/>
      <c r="N22"/>
    </row>
    <row r="23" spans="1:14" s="64" customFormat="1" ht="18">
      <c r="A23" s="62" t="s">
        <v>250</v>
      </c>
      <c r="B23" s="1448"/>
      <c r="C23" s="1449"/>
      <c r="D23" s="1449"/>
      <c r="E23" s="1449"/>
      <c r="F23" s="1450"/>
      <c r="G23" s="14"/>
      <c r="H23" s="14"/>
      <c r="I23" s="14"/>
      <c r="J23"/>
      <c r="K23"/>
      <c r="L23" s="965"/>
      <c r="M23"/>
      <c r="N23"/>
    </row>
    <row r="24" spans="1:14" ht="18">
      <c r="A24" s="1049" t="s">
        <v>437</v>
      </c>
      <c r="B24" s="1529">
        <v>2374</v>
      </c>
      <c r="C24" s="1551">
        <v>2399</v>
      </c>
      <c r="D24" s="1452"/>
      <c r="E24" s="1013">
        <v>-25</v>
      </c>
      <c r="F24" s="1545">
        <v>-1.0421008753647354E-2</v>
      </c>
      <c r="G24" s="14"/>
      <c r="H24" s="14"/>
      <c r="I24" s="14"/>
      <c r="J24"/>
      <c r="K24"/>
      <c r="L24" s="965"/>
      <c r="M24"/>
      <c r="N24"/>
    </row>
    <row r="25" spans="1:14" ht="18.75">
      <c r="A25" s="440" t="s">
        <v>244</v>
      </c>
      <c r="B25" s="1574" t="s">
        <v>431</v>
      </c>
      <c r="C25" s="1552">
        <v>0.45700000000000002</v>
      </c>
      <c r="D25" s="1453"/>
      <c r="E25" s="1454"/>
      <c r="F25" s="1553">
        <v>-0.50000000000000044</v>
      </c>
      <c r="G25" s="14"/>
      <c r="H25" s="963"/>
      <c r="I25" s="963"/>
      <c r="J25"/>
      <c r="K25"/>
      <c r="L25" s="965"/>
      <c r="M25"/>
      <c r="N25"/>
    </row>
    <row r="26" spans="1:14" ht="18.75">
      <c r="A26" s="1049" t="s">
        <v>438</v>
      </c>
      <c r="B26" s="1543">
        <v>102</v>
      </c>
      <c r="C26" s="1533">
        <v>0</v>
      </c>
      <c r="D26" s="1453"/>
      <c r="E26" s="1013">
        <v>102</v>
      </c>
      <c r="F26" s="1534" t="s">
        <v>333</v>
      </c>
      <c r="G26" s="1079"/>
      <c r="H26" s="963"/>
      <c r="I26" s="963"/>
      <c r="J26"/>
      <c r="K26"/>
      <c r="L26" s="965"/>
      <c r="M26"/>
      <c r="N26"/>
    </row>
    <row r="27" spans="1:14" ht="18.75">
      <c r="A27" s="440" t="s">
        <v>244</v>
      </c>
      <c r="B27" s="1574" t="s">
        <v>371</v>
      </c>
      <c r="C27" s="1533">
        <v>0</v>
      </c>
      <c r="D27" s="1453"/>
      <c r="E27" s="1454"/>
      <c r="F27" s="1455">
        <v>43.6</v>
      </c>
      <c r="G27" s="14"/>
      <c r="H27" s="963"/>
      <c r="I27" s="963"/>
      <c r="J27"/>
      <c r="K27"/>
      <c r="L27" s="965"/>
      <c r="M27"/>
      <c r="N27"/>
    </row>
    <row r="28" spans="1:14" ht="19.5">
      <c r="A28" s="435" t="s">
        <v>241</v>
      </c>
      <c r="B28" s="1535">
        <v>2476</v>
      </c>
      <c r="C28" s="1554">
        <v>2399</v>
      </c>
      <c r="D28" s="1453"/>
      <c r="E28" s="1443">
        <v>77</v>
      </c>
      <c r="F28" s="1555">
        <v>3.2096706961233845E-2</v>
      </c>
      <c r="G28" s="14"/>
      <c r="H28" s="963"/>
      <c r="I28" s="963"/>
      <c r="J28"/>
      <c r="K28"/>
      <c r="L28" s="965"/>
      <c r="M28"/>
      <c r="N28"/>
    </row>
    <row r="29" spans="1:14" ht="18.75">
      <c r="A29" s="1076" t="s">
        <v>245</v>
      </c>
      <c r="B29" s="1574" t="s">
        <v>432</v>
      </c>
      <c r="C29" s="1552">
        <v>0.45700000000000002</v>
      </c>
      <c r="D29" s="1453"/>
      <c r="E29" s="1454"/>
      <c r="F29" s="1553">
        <v>-0.60000000000000053</v>
      </c>
      <c r="G29" s="1079"/>
      <c r="H29" s="963"/>
      <c r="I29" s="963"/>
      <c r="J29"/>
      <c r="K29"/>
      <c r="L29" s="965"/>
      <c r="M29"/>
      <c r="N29"/>
    </row>
    <row r="30" spans="1:14" ht="18">
      <c r="A30" s="66" t="s">
        <v>242</v>
      </c>
      <c r="B30" s="1546">
        <v>155</v>
      </c>
      <c r="C30" s="1544">
        <v>159</v>
      </c>
      <c r="D30" s="1456"/>
      <c r="E30" s="1013">
        <v>-4</v>
      </c>
      <c r="F30" s="1545">
        <v>-2.5157232704402517E-2</v>
      </c>
      <c r="G30" s="14"/>
      <c r="H30" s="14"/>
      <c r="I30" s="14"/>
      <c r="J30"/>
      <c r="K30"/>
      <c r="L30" s="965"/>
      <c r="M30"/>
      <c r="N30"/>
    </row>
    <row r="31" spans="1:14" ht="18.75">
      <c r="A31" s="1076" t="s">
        <v>245</v>
      </c>
      <c r="B31" s="1556">
        <v>0.19900000000000001</v>
      </c>
      <c r="C31" s="1552">
        <v>0.20499999999999999</v>
      </c>
      <c r="D31" s="1457"/>
      <c r="E31" s="1458"/>
      <c r="F31" s="1553">
        <v>-0.59999999999999776</v>
      </c>
      <c r="G31" s="1042"/>
      <c r="H31" s="963"/>
      <c r="I31" s="963"/>
      <c r="J31"/>
      <c r="K31"/>
      <c r="L31" s="965"/>
      <c r="M31"/>
      <c r="N31"/>
    </row>
    <row r="32" spans="1:14" ht="18">
      <c r="A32" s="94" t="s">
        <v>0</v>
      </c>
      <c r="B32" s="1548">
        <v>2631</v>
      </c>
      <c r="C32" s="1549">
        <v>2558</v>
      </c>
      <c r="D32" s="1452"/>
      <c r="E32" s="1444">
        <v>73</v>
      </c>
      <c r="F32" s="1550">
        <v>2.8537920250195466E-2</v>
      </c>
      <c r="G32" s="14"/>
      <c r="H32" s="14"/>
      <c r="I32" s="14"/>
      <c r="J32"/>
      <c r="K32"/>
      <c r="L32" s="965"/>
      <c r="M32"/>
      <c r="N32"/>
    </row>
    <row r="33" spans="1:14" ht="18.75">
      <c r="A33" s="847" t="s">
        <v>245</v>
      </c>
      <c r="B33" s="1574" t="s">
        <v>430</v>
      </c>
      <c r="C33" s="1552">
        <v>0.43099999999999999</v>
      </c>
      <c r="D33" s="1453"/>
      <c r="E33" s="1451"/>
      <c r="F33" s="1553">
        <v>-0.40000000000000036</v>
      </c>
      <c r="G33" s="14"/>
      <c r="H33" s="963"/>
      <c r="I33" s="963"/>
      <c r="J33"/>
      <c r="K33"/>
      <c r="L33" s="965"/>
      <c r="M33"/>
      <c r="N33"/>
    </row>
    <row r="34" spans="1:14" s="84" customFormat="1" ht="10.5" customHeight="1">
      <c r="A34" s="85"/>
      <c r="B34" s="1459"/>
      <c r="C34" s="1460"/>
      <c r="D34" s="1461"/>
      <c r="E34" s="1441"/>
      <c r="F34" s="1462"/>
      <c r="G34" s="14"/>
      <c r="H34" s="14"/>
      <c r="I34" s="14"/>
      <c r="J34"/>
      <c r="K34"/>
      <c r="L34" s="965"/>
      <c r="M34"/>
      <c r="N34"/>
    </row>
    <row r="35" spans="1:14" s="285" customFormat="1" ht="18">
      <c r="A35" s="62" t="s">
        <v>249</v>
      </c>
      <c r="B35" s="1448"/>
      <c r="C35" s="1449"/>
      <c r="D35" s="1449"/>
      <c r="E35" s="1449"/>
      <c r="F35" s="1450"/>
      <c r="G35" s="15"/>
      <c r="H35" s="15"/>
      <c r="I35" s="15"/>
      <c r="J35" s="58"/>
      <c r="K35"/>
      <c r="L35" s="965"/>
      <c r="M35" s="58"/>
      <c r="N35" s="58"/>
    </row>
    <row r="36" spans="1:14" ht="18">
      <c r="A36" s="1049" t="s">
        <v>437</v>
      </c>
      <c r="B36" s="1546">
        <v>657</v>
      </c>
      <c r="C36" s="1544">
        <v>704</v>
      </c>
      <c r="D36" s="1452"/>
      <c r="E36" s="1013">
        <v>47</v>
      </c>
      <c r="F36" s="1545">
        <v>6.6761363636363633E-2</v>
      </c>
      <c r="G36" s="15"/>
      <c r="H36" s="15"/>
      <c r="I36" s="15"/>
      <c r="J36" s="58"/>
      <c r="K36"/>
      <c r="L36" s="965"/>
      <c r="M36" s="58"/>
      <c r="N36"/>
    </row>
    <row r="37" spans="1:14" ht="19.5">
      <c r="A37" s="440" t="s">
        <v>336</v>
      </c>
      <c r="B37" s="1574" t="s">
        <v>433</v>
      </c>
      <c r="C37" s="1552">
        <v>0.13400000000000001</v>
      </c>
      <c r="D37" s="1453"/>
      <c r="E37" s="1454"/>
      <c r="F37" s="1553">
        <v>0.9000000000000008</v>
      </c>
      <c r="G37" s="15"/>
      <c r="H37" s="964"/>
      <c r="I37" s="964"/>
      <c r="J37" s="58"/>
      <c r="K37"/>
      <c r="L37" s="965"/>
      <c r="M37" s="58"/>
      <c r="N37"/>
    </row>
    <row r="38" spans="1:14" ht="18.75">
      <c r="A38" s="1049" t="s">
        <v>438</v>
      </c>
      <c r="B38" s="1543">
        <v>156</v>
      </c>
      <c r="C38" s="1533">
        <v>0</v>
      </c>
      <c r="D38" s="1453"/>
      <c r="E38" s="1013">
        <v>-156</v>
      </c>
      <c r="F38" s="1557" t="s">
        <v>333</v>
      </c>
      <c r="G38" s="1079"/>
      <c r="H38" s="964"/>
      <c r="I38" s="964"/>
      <c r="J38" s="58"/>
      <c r="K38"/>
      <c r="L38" s="965"/>
      <c r="M38" s="58"/>
      <c r="N38"/>
    </row>
    <row r="39" spans="1:14" ht="18.75">
      <c r="A39" s="440" t="s">
        <v>246</v>
      </c>
      <c r="B39" s="1574" t="s">
        <v>434</v>
      </c>
      <c r="C39" s="1533">
        <v>0</v>
      </c>
      <c r="D39" s="1453"/>
      <c r="E39" s="1454"/>
      <c r="F39" s="1553" t="s">
        <v>440</v>
      </c>
      <c r="G39" s="15"/>
      <c r="H39" s="964"/>
      <c r="I39" s="964"/>
      <c r="J39" s="58"/>
      <c r="K39"/>
      <c r="L39" s="965"/>
      <c r="M39" s="58"/>
      <c r="N39"/>
    </row>
    <row r="40" spans="1:14" ht="18.75">
      <c r="A40" s="435" t="s">
        <v>240</v>
      </c>
      <c r="B40" s="1558">
        <v>813</v>
      </c>
      <c r="C40" s="1559">
        <v>704</v>
      </c>
      <c r="D40" s="1453"/>
      <c r="E40" s="1443">
        <v>-109</v>
      </c>
      <c r="F40" s="1555">
        <v>-0.15482954545454544</v>
      </c>
      <c r="G40" s="15"/>
      <c r="H40" s="964"/>
      <c r="I40" s="964"/>
      <c r="J40" s="58"/>
      <c r="K40"/>
      <c r="L40" s="965"/>
      <c r="M40" s="58"/>
      <c r="N40"/>
    </row>
    <row r="41" spans="1:14" ht="18.75">
      <c r="A41" s="1076" t="s">
        <v>247</v>
      </c>
      <c r="B41" s="1574" t="s">
        <v>372</v>
      </c>
      <c r="C41" s="1552">
        <v>0.13400000000000001</v>
      </c>
      <c r="D41" s="1453"/>
      <c r="E41" s="1454"/>
      <c r="F41" s="1553">
        <v>-1.3999999999999986</v>
      </c>
      <c r="G41" s="15"/>
      <c r="H41" s="964"/>
      <c r="I41" s="964"/>
      <c r="J41" s="58"/>
      <c r="K41"/>
      <c r="L41" s="965"/>
      <c r="M41" s="58"/>
      <c r="N41"/>
    </row>
    <row r="42" spans="1:14" ht="18">
      <c r="A42" s="66" t="s">
        <v>242</v>
      </c>
      <c r="B42" s="1546">
        <v>28</v>
      </c>
      <c r="C42" s="1544">
        <v>25</v>
      </c>
      <c r="D42" s="1456"/>
      <c r="E42" s="1013">
        <v>-3</v>
      </c>
      <c r="F42" s="1545">
        <v>-0.12</v>
      </c>
      <c r="G42" s="15"/>
      <c r="H42" s="15"/>
      <c r="I42" s="15"/>
      <c r="J42" s="58"/>
      <c r="K42"/>
      <c r="L42" s="965"/>
      <c r="M42" s="58"/>
      <c r="N42"/>
    </row>
    <row r="43" spans="1:14" ht="18.75">
      <c r="A43" s="1076" t="s">
        <v>247</v>
      </c>
      <c r="B43" s="1574" t="s">
        <v>435</v>
      </c>
      <c r="C43" s="1552">
        <v>3.2000000000000001E-2</v>
      </c>
      <c r="D43" s="1457"/>
      <c r="E43" s="1458"/>
      <c r="F43" s="1553">
        <v>-0.39999999999999969</v>
      </c>
      <c r="G43" s="15"/>
      <c r="H43" s="964"/>
      <c r="I43" s="964"/>
      <c r="J43" s="58"/>
      <c r="K43"/>
      <c r="L43" s="965"/>
      <c r="M43" s="58"/>
      <c r="N43"/>
    </row>
    <row r="44" spans="1:14" ht="18">
      <c r="A44" s="94" t="s">
        <v>0</v>
      </c>
      <c r="B44" s="1560">
        <v>841</v>
      </c>
      <c r="C44" s="1561">
        <v>729</v>
      </c>
      <c r="D44" s="1452"/>
      <c r="E44" s="1444">
        <v>-112</v>
      </c>
      <c r="F44" s="1550">
        <v>-0.15363511659807957</v>
      </c>
      <c r="G44" s="15"/>
      <c r="H44" s="15"/>
      <c r="I44" s="15"/>
      <c r="J44" s="58"/>
      <c r="K44"/>
      <c r="L44" s="965"/>
      <c r="M44" s="58"/>
      <c r="N44"/>
    </row>
    <row r="45" spans="1:14" ht="19.5" thickBot="1">
      <c r="A45" s="847" t="s">
        <v>248</v>
      </c>
      <c r="B45" s="1575" t="s">
        <v>436</v>
      </c>
      <c r="C45" s="1562">
        <v>0.123</v>
      </c>
      <c r="D45" s="1453"/>
      <c r="E45" s="1452"/>
      <c r="F45" s="1553">
        <v>-1.3000000000000012</v>
      </c>
      <c r="G45" s="15"/>
      <c r="H45" s="964"/>
      <c r="I45" s="964"/>
      <c r="J45" s="58"/>
      <c r="K45"/>
      <c r="L45" s="965"/>
      <c r="M45" s="58"/>
      <c r="N45"/>
    </row>
    <row r="46" spans="1:14" ht="12.75" customHeight="1" thickTop="1">
      <c r="A46" s="94"/>
      <c r="B46" s="95"/>
      <c r="C46" s="95"/>
      <c r="D46" s="95"/>
      <c r="E46" s="95"/>
      <c r="F46" s="95"/>
      <c r="G46" s="15"/>
      <c r="H46" s="15"/>
      <c r="I46" s="15"/>
      <c r="J46" s="58"/>
      <c r="K46"/>
      <c r="L46" s="58"/>
      <c r="M46" s="58"/>
      <c r="N46"/>
    </row>
    <row r="47" spans="1:14" ht="12.75" customHeight="1" outlineLevel="1">
      <c r="A47" s="1126" t="s">
        <v>302</v>
      </c>
      <c r="B47" s="95"/>
      <c r="C47" s="95"/>
      <c r="D47" s="95"/>
      <c r="E47" s="95"/>
      <c r="F47" s="95"/>
      <c r="G47" s="15"/>
      <c r="H47" s="15"/>
      <c r="I47" s="15"/>
      <c r="J47" s="58"/>
      <c r="K47"/>
      <c r="L47" s="58"/>
      <c r="M47" s="58"/>
      <c r="N47"/>
    </row>
    <row r="48" spans="1:14" ht="17.25" customHeight="1">
      <c r="A48" s="942" t="s">
        <v>251</v>
      </c>
      <c r="B48" s="95"/>
      <c r="C48" s="95"/>
      <c r="D48" s="95"/>
      <c r="E48" s="95"/>
      <c r="F48" s="95"/>
      <c r="G48" s="15"/>
      <c r="H48" s="15"/>
      <c r="I48" s="14"/>
      <c r="J48"/>
      <c r="K48"/>
      <c r="L48"/>
      <c r="M48"/>
      <c r="N48"/>
    </row>
    <row r="49" spans="1:14" ht="17.25">
      <c r="A49" s="1719" t="s">
        <v>344</v>
      </c>
      <c r="B49" s="1719"/>
      <c r="C49" s="1719"/>
      <c r="D49" s="1719"/>
      <c r="E49" s="1719"/>
      <c r="F49" s="1719"/>
      <c r="G49" s="15"/>
      <c r="H49" s="15"/>
      <c r="I49" s="14"/>
      <c r="J49"/>
      <c r="K49"/>
      <c r="L49"/>
      <c r="M49"/>
      <c r="N49"/>
    </row>
    <row r="50" spans="1:14">
      <c r="A50" s="14"/>
      <c r="B50" s="14"/>
      <c r="C50" s="14"/>
      <c r="D50" s="14"/>
      <c r="E50" s="14"/>
      <c r="F50" s="14"/>
      <c r="G50" s="14"/>
      <c r="H50" s="14"/>
      <c r="I50"/>
      <c r="J50"/>
      <c r="K50"/>
      <c r="L50"/>
      <c r="M50"/>
      <c r="N50"/>
    </row>
    <row r="51" spans="1:14">
      <c r="A51" s="14"/>
      <c r="B51" s="14"/>
      <c r="C51" s="14"/>
      <c r="D51" s="14"/>
      <c r="E51" s="14"/>
      <c r="F51" s="14"/>
      <c r="G51" s="14"/>
      <c r="H51" s="14"/>
    </row>
    <row r="52" spans="1:14">
      <c r="A52" s="14"/>
      <c r="B52" s="14"/>
      <c r="C52" s="14"/>
      <c r="D52" s="14"/>
      <c r="E52" s="14"/>
      <c r="F52" s="14"/>
      <c r="G52" s="14"/>
      <c r="H52" s="14"/>
    </row>
    <row r="53" spans="1:14">
      <c r="A53" s="14"/>
      <c r="B53" s="14"/>
      <c r="C53" s="14"/>
      <c r="D53" s="14"/>
      <c r="E53" s="14"/>
      <c r="F53" s="14"/>
      <c r="G53" s="14"/>
      <c r="H53" s="14"/>
    </row>
    <row r="54" spans="1:14">
      <c r="A54" s="14"/>
      <c r="B54" s="14"/>
      <c r="C54" s="14"/>
      <c r="D54" s="14"/>
      <c r="E54" s="14"/>
      <c r="F54" s="14"/>
      <c r="G54" s="14"/>
      <c r="H54" s="14"/>
    </row>
    <row r="55" spans="1:14">
      <c r="A55" s="14"/>
      <c r="B55" s="14"/>
      <c r="C55" s="14"/>
      <c r="D55" s="14"/>
      <c r="E55" s="14"/>
      <c r="F55" s="14"/>
      <c r="G55" s="14"/>
      <c r="H55" s="14"/>
    </row>
    <row r="56" spans="1:14">
      <c r="A56" s="14"/>
      <c r="B56" s="14"/>
      <c r="C56" s="14"/>
      <c r="D56" s="14"/>
      <c r="E56" s="14"/>
      <c r="F56" s="14"/>
      <c r="G56" s="14"/>
      <c r="H56" s="14"/>
    </row>
    <row r="57" spans="1:14">
      <c r="A57" s="14"/>
      <c r="B57" s="14"/>
      <c r="C57" s="14"/>
      <c r="D57" s="14"/>
      <c r="E57" s="14"/>
      <c r="F57" s="14"/>
      <c r="G57" s="14"/>
      <c r="H57" s="14"/>
    </row>
    <row r="58" spans="1:14">
      <c r="A58" s="14"/>
      <c r="B58" s="14"/>
      <c r="C58" s="14"/>
      <c r="D58" s="14"/>
      <c r="E58" s="14"/>
      <c r="F58" s="14"/>
      <c r="G58" s="14"/>
      <c r="H58" s="14"/>
    </row>
    <row r="59" spans="1:14">
      <c r="A59" s="14"/>
      <c r="B59" s="14"/>
      <c r="C59" s="14"/>
      <c r="D59" s="14"/>
      <c r="E59" s="14"/>
      <c r="F59" s="14"/>
      <c r="G59" s="14"/>
      <c r="H59" s="14"/>
    </row>
    <row r="60" spans="1:14">
      <c r="A60" s="14"/>
      <c r="B60" s="14"/>
      <c r="C60" s="14"/>
      <c r="D60" s="14"/>
      <c r="E60" s="14"/>
      <c r="F60" s="14"/>
      <c r="G60" s="14"/>
      <c r="H60" s="14"/>
    </row>
    <row r="61" spans="1:14">
      <c r="A61" s="14"/>
      <c r="B61" s="14"/>
      <c r="C61" s="14"/>
      <c r="D61" s="14"/>
      <c r="E61" s="14"/>
      <c r="F61" s="14"/>
      <c r="G61" s="14"/>
      <c r="H61" s="14"/>
    </row>
    <row r="62" spans="1:14">
      <c r="A62" s="14"/>
      <c r="B62" s="14"/>
      <c r="C62" s="14"/>
      <c r="D62" s="14"/>
      <c r="E62" s="14"/>
      <c r="F62" s="14"/>
      <c r="G62" s="14"/>
      <c r="H62" s="14"/>
    </row>
    <row r="63" spans="1:14">
      <c r="A63" s="14"/>
      <c r="B63" s="14"/>
      <c r="C63" s="14"/>
      <c r="D63" s="14"/>
      <c r="E63" s="14"/>
      <c r="F63" s="14"/>
      <c r="G63" s="14"/>
      <c r="H63" s="14"/>
    </row>
    <row r="66" hidden="1"/>
  </sheetData>
  <mergeCells count="1">
    <mergeCell ref="A49:F49"/>
  </mergeCells>
  <printOptions horizontalCentered="1"/>
  <pageMargins left="0.511811023622047" right="0.511811023622047" top="0.511811023622047" bottom="0.511811023622047" header="0.511811023622047" footer="0.511811023622047"/>
  <pageSetup scale="55" firstPageNumber="2" orientation="landscape" useFirstPageNumber="1" r:id="rId1"/>
  <headerFooter scaleWithDoc="0">
    <oddFooter>&amp;R&amp;8BCE Information financière supplémentaire – Premier trimestre de 2026 Page 4</oddFooter>
  </headerFooter>
  <customProperties>
    <customPr name="FPMExcelClientCellBasedFunctionStatus" r:id="rId2"/>
    <customPr name="FPMExcelClientRefreshTime" r:id="rId3"/>
    <customPr name="OrphanNamesChecked" r:id="rId4"/>
  </customProperties>
  <ignoredErrors>
    <ignoredError sqref="B5:E5" numberStoredAsText="1"/>
  </ignoredErrors>
  <drawing r:id="rId5"/>
  <legacyDrawing r:id="rId6"/>
  <controls>
    <mc:AlternateContent xmlns:mc="http://schemas.openxmlformats.org/markup-compatibility/2006">
      <mc:Choice Requires="x14">
        <control shapeId="78849" r:id="rId7" name="FPMExcelClientSheetOptionstb1">
          <controlPr defaultSize="0" autoLine="0" r:id="rId8">
            <anchor moveWithCells="1" sizeWithCells="1">
              <from>
                <xdr:col>0</xdr:col>
                <xdr:colOff>0</xdr:colOff>
                <xdr:row>0</xdr:row>
                <xdr:rowOff>0</xdr:rowOff>
              </from>
              <to>
                <xdr:col>0</xdr:col>
                <xdr:colOff>200025</xdr:colOff>
                <xdr:row>0</xdr:row>
                <xdr:rowOff>19050</xdr:rowOff>
              </to>
            </anchor>
          </controlPr>
        </control>
      </mc:Choice>
      <mc:Fallback>
        <control shapeId="78849" r:id="rId7" name="FPMExcelClientSheetOptionstb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9a628ab-d528-4b1c-a27c-c30de00d25fa">
      <Terms xmlns="http://schemas.microsoft.com/office/infopath/2007/PartnerControls"/>
    </lcf76f155ced4ddcb4097134ff3c332f>
    <TaxCatchAll xmlns="6ded2fd5-178e-45e3-8b8d-32b07893f136" xsi:nil="true"/>
    <_dlc_DocId xmlns="6ded2fd5-178e-45e3-8b8d-32b07893f136">eSpace-1454974796-9064</_dlc_DocId>
    <_dlc_DocIdUrl xmlns="6ded2fd5-178e-45e3-8b8d-32b07893f136">
      <Url>https://bello365.sharepoint.com/sites/65432702/_layouts/15/DocIdRedir.aspx?ID=eSpace-1454974796-9064</Url>
      <Description>eSpace-1454974796-9064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7623D89655B44B9F1C63ED4ECBCE3A" ma:contentTypeVersion="13" ma:contentTypeDescription="Create a new document." ma:contentTypeScope="" ma:versionID="6b99f0abb4997f672a4dca8306c1403b">
  <xsd:schema xmlns:xsd="http://www.w3.org/2001/XMLSchema" xmlns:xs="http://www.w3.org/2001/XMLSchema" xmlns:p="http://schemas.microsoft.com/office/2006/metadata/properties" xmlns:ns2="6ded2fd5-178e-45e3-8b8d-32b07893f136" xmlns:ns3="89a628ab-d528-4b1c-a27c-c30de00d25fa" targetNamespace="http://schemas.microsoft.com/office/2006/metadata/properties" ma:root="true" ma:fieldsID="71ea6071c313b0293726be0144ac9216" ns2:_="" ns3:_="">
    <xsd:import namespace="6ded2fd5-178e-45e3-8b8d-32b07893f136"/>
    <xsd:import namespace="89a628ab-d528-4b1c-a27c-c30de00d25f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DateTaken"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d2fd5-178e-45e3-8b8d-32b07893f13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0" nillable="true" ma:displayName="Taxonomy Catch All Column" ma:hidden="true" ma:list="{f6400d52-9574-4843-8da1-786ebc12bf13}" ma:internalName="TaxCatchAll" ma:showField="CatchAllData" ma:web="6ded2fd5-178e-45e3-8b8d-32b07893f13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a628ab-d528-4b1c-a27c-c30de00d25f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63c642b-abf5-48bd-aef3-2a365f13db52"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C2A8CD9-4556-4143-87BB-13638725628A}">
  <ds:schemaRefs>
    <ds:schemaRef ds:uri="http://schemas.microsoft.com/sharepoint/v3/contenttype/forms"/>
  </ds:schemaRefs>
</ds:datastoreItem>
</file>

<file path=customXml/itemProps2.xml><?xml version="1.0" encoding="utf-8"?>
<ds:datastoreItem xmlns:ds="http://schemas.openxmlformats.org/officeDocument/2006/customXml" ds:itemID="{EB7E022C-5E57-4866-97F7-81C5242C1A89}">
  <ds:schemaRefs>
    <ds:schemaRef ds:uri="de70d664-5bb2-4516-9ba0-84e2a51c4efb"/>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8ecfa7b2-bc3e-48c8-842f-ed75117144d3"/>
    <ds:schemaRef ds:uri="http://www.w3.org/XML/1998/namespace"/>
    <ds:schemaRef ds:uri="http://purl.org/dc/dcmitype/"/>
    <ds:schemaRef ds:uri="24267469-c6bc-4f73-ba2e-5c280f558e8b"/>
    <ds:schemaRef ds:uri="15e8ba1a-9f98-4e31-8758-6e4dd21209aa"/>
    <ds:schemaRef ds:uri="803c5f10-642c-4ded-92a8-f84bb024173a"/>
    <ds:schemaRef ds:uri="cea61d87-c83d-4e88-9a2c-016609e99f4c"/>
  </ds:schemaRefs>
</ds:datastoreItem>
</file>

<file path=customXml/itemProps3.xml><?xml version="1.0" encoding="utf-8"?>
<ds:datastoreItem xmlns:ds="http://schemas.openxmlformats.org/officeDocument/2006/customXml" ds:itemID="{4F07F18B-B76C-44BD-AF38-6858BCA4637F}"/>
</file>

<file path=customXml/itemProps4.xml><?xml version="1.0" encoding="utf-8"?>
<ds:datastoreItem xmlns:ds="http://schemas.openxmlformats.org/officeDocument/2006/customXml" ds:itemID="{278E0E32-2794-4B7C-9DDB-20248E3D035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21</vt:i4>
      </vt:variant>
    </vt:vector>
  </HeadingPairs>
  <TitlesOfParts>
    <vt:vector size="49" baseType="lpstr">
      <vt:lpstr>Conso Validation</vt:lpstr>
      <vt:lpstr>Cover Page</vt:lpstr>
      <vt:lpstr>BCE Inc. IS Summary p2</vt:lpstr>
      <vt:lpstr>BCE Inc. IS HIST p3</vt:lpstr>
      <vt:lpstr>BCE Inc Seg Info Summary p4</vt:lpstr>
      <vt:lpstr>BCE Inc. Seg Info HIS p5</vt:lpstr>
      <vt:lpstr>BCE Inc. Seg Info HIST p5</vt:lpstr>
      <vt:lpstr>CTS HIST p6FMO-delete</vt:lpstr>
      <vt:lpstr>CTS CAN &amp; US Summary p6</vt:lpstr>
      <vt:lpstr>CTS CAN &amp; US HIST Info p7</vt:lpstr>
      <vt:lpstr>BELL CTS Summary p8</vt:lpstr>
      <vt:lpstr>BELL CTS HIST Info p9</vt:lpstr>
      <vt:lpstr>CTS Metrics Summary p10</vt:lpstr>
      <vt:lpstr>BCE Inc. Seg Info Summary p4</vt:lpstr>
      <vt:lpstr>Bell Wireless Summary p6</vt:lpstr>
      <vt:lpstr>Bell Wireless HIST p7</vt:lpstr>
      <vt:lpstr>Bell Wireline Summary p8</vt:lpstr>
      <vt:lpstr>Bell Wireline HIST p9</vt:lpstr>
      <vt:lpstr>CTS Metrics HIST Info p11</vt:lpstr>
      <vt:lpstr>Net Debt &amp; Bell other info p12</vt:lpstr>
      <vt:lpstr>BCE Inc. CF Summary p13</vt:lpstr>
      <vt:lpstr>BCE Inc. CF HIST p14</vt:lpstr>
      <vt:lpstr>Notes annexes p15</vt:lpstr>
      <vt:lpstr>Notes annexes p16</vt:lpstr>
      <vt:lpstr>Notes annexes p17</vt:lpstr>
      <vt:lpstr>Notes annexes p18</vt:lpstr>
      <vt:lpstr>Notes annexes p19</vt:lpstr>
      <vt:lpstr>Notes annexes p20</vt:lpstr>
      <vt:lpstr>'BCE Inc Seg Info Summary p4'!Print_Area</vt:lpstr>
      <vt:lpstr>'BCE Inc. CF HIST p14'!Print_Area</vt:lpstr>
      <vt:lpstr>'BCE Inc. CF Summary p13'!Print_Area</vt:lpstr>
      <vt:lpstr>'BCE Inc. IS HIST p3'!Print_Area</vt:lpstr>
      <vt:lpstr>'BCE Inc. IS Summary p2'!Print_Area</vt:lpstr>
      <vt:lpstr>'BCE Inc. Seg Info HIS p5'!Print_Area</vt:lpstr>
      <vt:lpstr>'BCE Inc. Seg Info HIST p5'!Print_Area</vt:lpstr>
      <vt:lpstr>'BCE Inc. Seg Info Summary p4'!Print_Area</vt:lpstr>
      <vt:lpstr>'BELL CTS HIST Info p9'!Print_Area</vt:lpstr>
      <vt:lpstr>'BELL CTS Summary p8'!Print_Area</vt:lpstr>
      <vt:lpstr>'Bell Wireless HIST p7'!Print_Area</vt:lpstr>
      <vt:lpstr>'Bell Wireless Summary p6'!Print_Area</vt:lpstr>
      <vt:lpstr>'Bell Wireline HIST p9'!Print_Area</vt:lpstr>
      <vt:lpstr>'Bell Wireline Summary p8'!Print_Area</vt:lpstr>
      <vt:lpstr>'Cover Page'!Print_Area</vt:lpstr>
      <vt:lpstr>'CTS CAN &amp; US HIST Info p7'!Print_Area</vt:lpstr>
      <vt:lpstr>'CTS CAN &amp; US Summary p6'!Print_Area</vt:lpstr>
      <vt:lpstr>'CTS HIST p6FMO-delete'!Print_Area</vt:lpstr>
      <vt:lpstr>'CTS Metrics HIST Info p11'!Print_Area</vt:lpstr>
      <vt:lpstr>'CTS Metrics Summary p10'!Print_Area</vt:lpstr>
      <vt:lpstr>'Net Debt &amp; Bell other info p12'!Print_Area</vt:lpstr>
    </vt:vector>
  </TitlesOfParts>
  <Company>Bell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deborah.silverman</dc:creator>
  <cp:lastModifiedBy>Hofmann, Matthew</cp:lastModifiedBy>
  <cp:lastPrinted>2026-05-05T17:19:01Z</cp:lastPrinted>
  <dcterms:created xsi:type="dcterms:W3CDTF">2015-02-17T20:15:54Z</dcterms:created>
  <dcterms:modified xsi:type="dcterms:W3CDTF">2026-05-07T01:52:48Z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0x010100657623D89655B44B9F1C63ED4ECBCE3A</vt:lpwstr>
  </property>
  <property fmtid="{D5CDD505-2E9C-101B-9397-08002B2CF9AE}" pid="3" name="Order">
    <vt:r8>589200</vt:r8>
  </property>
  <property fmtid="{D5CDD505-2E9C-101B-9397-08002B2CF9AE}" pid="4" name="MediaServiceImageTags">
    <vt:lpwstr/>
  </property>
  <property fmtid="{D5CDD505-2E9C-101B-9397-08002B2CF9AE}" pid="5" name="_dlc_DocIdItemGuid">
    <vt:lpwstr>5980f0fc-f6f2-41fb-815e-74313d70644e</vt:lpwstr>
  </property>
</Properties>
</file>